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46" firstSheet="2" activeTab="7"/>
  </bookViews>
  <sheets>
    <sheet name="Datos Administrativos" sheetId="1" state="hidden" r:id="rId1"/>
    <sheet name="MEM DESCRIP" sheetId="2" state="hidden" r:id="rId2"/>
    <sheet name="INSTRUCCIONES" sheetId="3" r:id="rId3"/>
    <sheet name="I1" sheetId="4" r:id="rId4"/>
    <sheet name="I2" sheetId="5" r:id="rId5"/>
    <sheet name="O1" sheetId="6" r:id="rId6"/>
    <sheet name="O5" sheetId="7" r:id="rId7"/>
    <sheet name="O6" sheetId="8" r:id="rId8"/>
    <sheet name="O7" sheetId="9" r:id="rId9"/>
    <sheet name="O8" sheetId="10" r:id="rId10"/>
    <sheet name="XML" sheetId="11" state="hidden" r:id="rId11"/>
    <sheet name="parametros" sheetId="12" state="hidden" r:id="rId12"/>
    <sheet name="PGD" sheetId="13" r:id="rId13"/>
  </sheets>
  <externalReferences>
    <externalReference r:id="rId16"/>
    <externalReference r:id="rId17"/>
  </externalReferences>
  <definedNames>
    <definedName name="_xlnm.Print_Area" localSheetId="0">'Datos Administrativos'!$A$1:$G$41</definedName>
    <definedName name="_xlnm.Print_Area" localSheetId="3">'I1'!$A$1:$O$61</definedName>
    <definedName name="_xlnm.Print_Area" localSheetId="4">'I2'!$A$1:$N$9</definedName>
    <definedName name="_xlnm.Print_Area" localSheetId="1">'MEM DESCRIP'!$A$1:$G$40</definedName>
    <definedName name="_xlnm.Print_Area" localSheetId="5">'O1'!$A$1:$W$73</definedName>
    <definedName name="_xlnm.Print_Area" localSheetId="6">'O5'!$A$1:$M$28</definedName>
    <definedName name="_xlnm.Print_Area" localSheetId="7">'O6'!$A$1:$K$23</definedName>
    <definedName name="_xlnm.Print_Area" localSheetId="8">'O7'!$A$1:$L$25</definedName>
    <definedName name="_xlnm.Print_Area" localSheetId="9">'O8'!$A$1:$M$17</definedName>
    <definedName name="_xlnm.Print_Area" localSheetId="12">'PGD'!$A$1:$K$37</definedName>
    <definedName name="Reutiliza">#REF!</definedName>
    <definedName name="_xlnm.Print_Titles" localSheetId="3">'I1'!$2:$2</definedName>
    <definedName name="_xlnm.Print_Titles" localSheetId="4">'I2'!$2:$2</definedName>
    <definedName name="_xlnm.Print_Titles" localSheetId="5">'O1'!$2:$2</definedName>
    <definedName name="_xlnm.Print_Titles" localSheetId="6">'O5'!$2:$2</definedName>
    <definedName name="_xlnm.Print_Titles" localSheetId="7">'O6'!$2:$2</definedName>
    <definedName name="_xlnm.Print_Titles" localSheetId="8">'O7'!$2:$2</definedName>
  </definedNames>
  <calcPr fullCalcOnLoad="1"/>
</workbook>
</file>

<file path=xl/comments1.xml><?xml version="1.0" encoding="utf-8"?>
<comments xmlns="http://schemas.openxmlformats.org/spreadsheetml/2006/main">
  <authors>
    <author>MDelHoyo</author>
  </authors>
  <commentList>
    <comment ref="B30" authorId="0">
      <text>
        <r>
          <rPr>
            <b/>
            <sz val="8"/>
            <rFont val="Tahoma"/>
            <family val="2"/>
          </rPr>
          <t xml:space="preserve">ESTA  HOJA EXCEL ES PARA LA ACTIVIDAD 8, PERO PUEDE  HABER CASOS DE EMPRESAS QUE REALICEN MAS ACTIVIDADES. AQUÍ SE ESCRIBIRÁ EL NÚMERO DE ACTIVIDADES AFECTADAS PARA LA EMPRESA </t>
        </r>
        <r>
          <rPr>
            <sz val="8"/>
            <rFont val="Tahoma"/>
            <family val="2"/>
          </rPr>
          <t xml:space="preserve">
</t>
        </r>
      </text>
    </comment>
  </commentList>
</comments>
</file>

<file path=xl/comments13.xml><?xml version="1.0" encoding="utf-8"?>
<comments xmlns="http://schemas.openxmlformats.org/spreadsheetml/2006/main">
  <authors>
    <author> </author>
  </authors>
  <commentList>
    <comment ref="K8" authorId="0">
      <text>
        <r>
          <rPr>
            <sz val="8"/>
            <rFont val="Tahoma"/>
            <family val="2"/>
          </rPr>
          <t xml:space="preserve">de COVs que tiene la empresa en la actividad concreta 
</t>
        </r>
      </text>
    </comment>
    <comment ref="G3" authorId="0">
      <text>
        <r>
          <rPr>
            <b/>
            <sz val="8"/>
            <rFont val="Tahoma"/>
            <family val="2"/>
          </rPr>
          <t xml:space="preserve"> En caso de conocerlo</t>
        </r>
        <r>
          <rPr>
            <sz val="8"/>
            <rFont val="Tahoma"/>
            <family val="2"/>
          </rPr>
          <t xml:space="preserve">
</t>
        </r>
      </text>
    </comment>
    <comment ref="B5" authorId="0">
      <text>
        <r>
          <rPr>
            <b/>
            <sz val="8"/>
            <rFont val="Tahoma"/>
            <family val="2"/>
          </rPr>
          <t xml:space="preserve"> periodo para el que se presenta el Plan de Gestión de Disolventes
</t>
        </r>
        <r>
          <rPr>
            <sz val="8"/>
            <rFont val="Tahoma"/>
            <family val="2"/>
          </rPr>
          <t xml:space="preserve">
</t>
        </r>
      </text>
    </comment>
    <comment ref="I5" authorId="0">
      <text>
        <r>
          <rPr>
            <b/>
            <sz val="8"/>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8"/>
            <rFont val="Tahoma"/>
            <family val="2"/>
          </rPr>
          <t xml:space="preserve">
</t>
        </r>
      </text>
    </comment>
  </commentList>
</comments>
</file>

<file path=xl/comments4.xml><?xml version="1.0" encoding="utf-8"?>
<comments xmlns="http://schemas.openxmlformats.org/spreadsheetml/2006/main">
  <authors>
    <author> </author>
  </authors>
  <commentList>
    <comment ref="G39" authorId="0">
      <text>
        <r>
          <rPr>
            <sz val="8"/>
            <rFont val="Tahoma"/>
            <family val="2"/>
          </rPr>
          <t xml:space="preserve">Al principio del periodo
</t>
        </r>
      </text>
    </comment>
    <comment ref="H39" authorId="0">
      <text>
        <r>
          <rPr>
            <b/>
            <sz val="8"/>
            <rFont val="Tahoma"/>
            <family val="2"/>
          </rPr>
          <t xml:space="preserve"> Al final del periodo
</t>
        </r>
        <r>
          <rPr>
            <sz val="8"/>
            <rFont val="Tahoma"/>
            <family val="2"/>
          </rPr>
          <t xml:space="preserve">
</t>
        </r>
      </text>
    </comment>
    <comment ref="H53" authorId="0">
      <text>
        <r>
          <rPr>
            <b/>
            <sz val="8"/>
            <rFont val="Tahoma"/>
            <family val="2"/>
          </rPr>
          <t xml:space="preserve"> Al final del periodo
</t>
        </r>
        <r>
          <rPr>
            <sz val="8"/>
            <rFont val="Tahoma"/>
            <family val="2"/>
          </rPr>
          <t xml:space="preserve">
</t>
        </r>
      </text>
    </comment>
    <comment ref="F7" authorId="0">
      <text>
        <r>
          <rPr>
            <b/>
            <sz val="8"/>
            <rFont val="Tahoma"/>
            <family val="2"/>
          </rPr>
          <t xml:space="preserve">cantidades adquiridas del compuesto comercial en ese periodo
</t>
        </r>
        <r>
          <rPr>
            <sz val="8"/>
            <rFont val="Tahoma"/>
            <family val="2"/>
          </rPr>
          <t xml:space="preserve">
</t>
        </r>
      </text>
    </comment>
    <comment ref="G7" authorId="0">
      <text>
        <r>
          <rPr>
            <b/>
            <sz val="8"/>
            <rFont val="Tahoma"/>
            <family val="2"/>
          </rPr>
          <t xml:space="preserve"> según el etiquetado del producto y las fichas de seguridad</t>
        </r>
        <r>
          <rPr>
            <sz val="8"/>
            <rFont val="Tahoma"/>
            <family val="2"/>
          </rPr>
          <t xml:space="preserve">
</t>
        </r>
      </text>
    </comment>
    <comment ref="N6" authorId="0">
      <text>
        <r>
          <rPr>
            <b/>
            <sz val="8"/>
            <rFont val="Tahoma"/>
            <family val="2"/>
          </rPr>
          <t xml:space="preserve"> Si se han añadico filas, aumentar el rango de la fórmula de la suma</t>
        </r>
        <r>
          <rPr>
            <sz val="8"/>
            <rFont val="Tahoma"/>
            <family val="2"/>
          </rPr>
          <t xml:space="preserve">
</t>
        </r>
      </text>
    </comment>
    <comment ref="N38" authorId="0">
      <text>
        <r>
          <rPr>
            <b/>
            <sz val="8"/>
            <rFont val="Tahoma"/>
            <family val="2"/>
          </rPr>
          <t xml:space="preserve"> Si se han añadido filas, ampliar el rango de la fórmula de la suma de esta casilla</t>
        </r>
        <r>
          <rPr>
            <sz val="8"/>
            <rFont val="Tahoma"/>
            <family val="2"/>
          </rPr>
          <t xml:space="preserve">
</t>
        </r>
      </text>
    </comment>
    <comment ref="N52" authorId="0">
      <text>
        <r>
          <rPr>
            <b/>
            <sz val="8"/>
            <rFont val="Tahoma"/>
            <family val="2"/>
          </rPr>
          <t xml:space="preserve"> Si se han ampliado el número de filas, ampliar el rango de la fórmula de la suma de esta celda</t>
        </r>
        <r>
          <rPr>
            <sz val="8"/>
            <rFont val="Tahoma"/>
            <family val="2"/>
          </rPr>
          <t xml:space="preserve">
</t>
        </r>
      </text>
    </comment>
    <comment ref="C7" authorId="0">
      <text>
        <r>
          <rPr>
            <sz val="8"/>
            <rFont val="Tahoma"/>
            <family val="2"/>
          </rPr>
          <t xml:space="preserve">Campo no obligatorio
</t>
        </r>
      </text>
    </comment>
    <comment ref="G53" authorId="0">
      <text>
        <r>
          <rPr>
            <sz val="8"/>
            <rFont val="Tahoma"/>
            <family val="2"/>
          </rPr>
          <t xml:space="preserve">Al principio del periodo
</t>
        </r>
      </text>
    </comment>
    <comment ref="C39" authorId="0">
      <text>
        <r>
          <rPr>
            <sz val="8"/>
            <rFont val="Tahoma"/>
            <family val="2"/>
          </rPr>
          <t xml:space="preserve">Campo obligatorio
</t>
        </r>
      </text>
    </comment>
    <comment ref="C53" authorId="0">
      <text>
        <r>
          <rPr>
            <b/>
            <sz val="8"/>
            <rFont val="Tahoma"/>
            <family val="2"/>
          </rPr>
          <t xml:space="preserve"> Campo obligatorio</t>
        </r>
        <r>
          <rPr>
            <sz val="8"/>
            <rFont val="Tahoma"/>
            <family val="2"/>
          </rPr>
          <t xml:space="preserve">
</t>
        </r>
      </text>
    </comment>
    <comment ref="I39" authorId="0">
      <text>
        <r>
          <rPr>
            <sz val="8"/>
            <rFont val="Tahoma"/>
            <family val="2"/>
          </rPr>
          <t xml:space="preserve">cantidades adquiridas del compuesto comercial en ese periodo
</t>
        </r>
      </text>
    </comment>
    <comment ref="I53" authorId="0">
      <text>
        <r>
          <rPr>
            <sz val="8"/>
            <rFont val="Tahoma"/>
            <family val="2"/>
          </rPr>
          <t xml:space="preserve">cantidades adquiridas del compuesto comercial en ese periodo
</t>
        </r>
      </text>
    </comment>
    <comment ref="J39" authorId="0">
      <text>
        <r>
          <rPr>
            <sz val="8"/>
            <rFont val="Tahoma"/>
            <family val="2"/>
          </rPr>
          <t xml:space="preserve"> según el etiquetado del producto y las fichas de seguridad
</t>
        </r>
      </text>
    </comment>
    <comment ref="J53" authorId="0">
      <text>
        <r>
          <rPr>
            <sz val="8"/>
            <rFont val="Tahoma"/>
            <family val="2"/>
          </rPr>
          <t xml:space="preserve"> según el etiquetado del producto y las fichas de seguridad
</t>
        </r>
      </text>
    </comment>
    <comment ref="F39"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F53"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K53" authorId="0">
      <text>
        <r>
          <rPr>
            <sz val="12"/>
            <rFont val="Tahoma"/>
            <family val="2"/>
          </rPr>
          <t xml:space="preserve">%COVs*( Ei-Ef+compras)
</t>
        </r>
      </text>
    </comment>
    <comment ref="K39" authorId="0">
      <text>
        <r>
          <rPr>
            <sz val="12"/>
            <rFont val="Tahoma"/>
            <family val="2"/>
          </rPr>
          <t xml:space="preserve">%COVs*( Ei-Ef+compras)
</t>
        </r>
      </text>
    </comment>
    <comment ref="H7" authorId="0">
      <text>
        <r>
          <rPr>
            <sz val="12"/>
            <rFont val="Tahoma"/>
            <family val="2"/>
          </rPr>
          <t xml:space="preserve">%COVs*( Ei-Ef+compras)
</t>
        </r>
      </text>
    </comment>
  </commentList>
</comments>
</file>

<file path=xl/comments6.xml><?xml version="1.0" encoding="utf-8"?>
<comments xmlns="http://schemas.openxmlformats.org/spreadsheetml/2006/main">
  <authors>
    <author>MDelHoyo</author>
    <author> </author>
  </authors>
  <commentList>
    <comment ref="K9" authorId="0">
      <text>
        <r>
          <rPr>
            <b/>
            <sz val="8"/>
            <rFont val="Tahoma"/>
            <family val="2"/>
          </rPr>
          <t>No se tiene en cuenta el caudal que se ha podido añadir para refrigeración o dilución.
Se da en condiciones normales: T = 273, 15 K y P = 101,3 kPa</t>
        </r>
      </text>
    </comment>
    <comment ref="L9"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M9" authorId="0">
      <text>
        <r>
          <rPr>
            <b/>
            <sz val="11"/>
            <rFont val="Tahoma"/>
            <family val="2"/>
          </rPr>
          <t>Peso molecular medio de la corriente de gases emitidos por chimenea. Necesario sólo si la medición es en COT</t>
        </r>
        <r>
          <rPr>
            <sz val="8"/>
            <rFont val="Tahoma"/>
            <family val="2"/>
          </rPr>
          <t xml:space="preserve">
</t>
        </r>
      </text>
    </comment>
    <comment ref="N9" authorId="0">
      <text>
        <r>
          <rPr>
            <b/>
            <sz val="11"/>
            <rFont val="Tahoma"/>
            <family val="2"/>
          </rPr>
          <t>Nº de carbonos medio de la corriente de gases emitidos por chimenea.Necesario sólo si la medición es en COT</t>
        </r>
        <r>
          <rPr>
            <sz val="9"/>
            <rFont val="Tahoma"/>
            <family val="2"/>
          </rPr>
          <t xml:space="preserve">
</t>
        </r>
      </text>
    </comment>
    <comment ref="O9" authorId="0">
      <text>
        <r>
          <rPr>
            <b/>
            <sz val="8"/>
            <rFont val="Tahoma"/>
            <family val="2"/>
          </rPr>
          <t xml:space="preserve">kg de compuesto orgánico total. </t>
        </r>
        <r>
          <rPr>
            <sz val="8"/>
            <rFont val="Tahoma"/>
            <family val="2"/>
          </rPr>
          <t xml:space="preserve">
</t>
        </r>
      </text>
    </comment>
    <comment ref="P10"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U36" authorId="1">
      <text>
        <r>
          <rPr>
            <b/>
            <sz val="8"/>
            <rFont val="Tahoma"/>
            <family val="2"/>
          </rPr>
          <t xml:space="preserve"> Si se han añadido filas, ampliar el rango de la fórmula de la suma de esta casilla</t>
        </r>
        <r>
          <rPr>
            <sz val="8"/>
            <rFont val="Tahoma"/>
            <family val="2"/>
          </rPr>
          <t xml:space="preserve">
</t>
        </r>
      </text>
    </comment>
    <comment ref="K37" authorId="0">
      <text>
        <r>
          <rPr>
            <b/>
            <sz val="8"/>
            <rFont val="Tahoma"/>
            <family val="2"/>
          </rPr>
          <t>No se tiene en cuenta el caudal que se ha podido añadir para refrigeración o dilución.
Se da en condiciones normales: T = 273, 15 K y P = 101,3 kPa</t>
        </r>
      </text>
    </comment>
    <comment ref="L37"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M37" authorId="0">
      <text>
        <r>
          <rPr>
            <b/>
            <sz val="8"/>
            <rFont val="Tahoma"/>
            <family val="2"/>
          </rPr>
          <t xml:space="preserve">kg de compuesto orgánico total. </t>
        </r>
        <r>
          <rPr>
            <sz val="8"/>
            <rFont val="Tahoma"/>
            <family val="2"/>
          </rPr>
          <t xml:space="preserve">
</t>
        </r>
      </text>
    </comment>
    <comment ref="O38"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V55" authorId="1">
      <text>
        <r>
          <rPr>
            <b/>
            <sz val="8"/>
            <rFont val="Tahoma"/>
            <family val="2"/>
          </rPr>
          <t xml:space="preserve"> Si se han añadido filas, ampliar el rango de la fórmula de la suma de esta casilla</t>
        </r>
        <r>
          <rPr>
            <sz val="8"/>
            <rFont val="Tahoma"/>
            <family val="2"/>
          </rPr>
          <t xml:space="preserve">
</t>
        </r>
      </text>
    </comment>
    <comment ref="K56" authorId="0">
      <text>
        <r>
          <rPr>
            <b/>
            <sz val="8"/>
            <rFont val="Tahoma"/>
            <family val="2"/>
          </rPr>
          <t>No se tiene en cuenta el caudal que se ha podido añadir para refrigeración o dilución.
Se da en condiciones normales: T = 273, 15 K y P = 101,3 kPa</t>
        </r>
      </text>
    </comment>
    <comment ref="L56"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M56" authorId="0">
      <text>
        <r>
          <rPr>
            <b/>
            <sz val="8"/>
            <rFont val="Tahoma"/>
            <family val="2"/>
          </rPr>
          <t xml:space="preserve">kg de compuesto orgánico total. </t>
        </r>
        <r>
          <rPr>
            <sz val="8"/>
            <rFont val="Tahoma"/>
            <family val="2"/>
          </rPr>
          <t xml:space="preserve">
</t>
        </r>
      </text>
    </comment>
    <comment ref="O57"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List>
</comments>
</file>

<file path=xl/comments8.xml><?xml version="1.0" encoding="utf-8"?>
<comments xmlns="http://schemas.openxmlformats.org/spreadsheetml/2006/main">
  <authors>
    <author> </author>
  </authors>
  <commentList>
    <comment ref="J6" authorId="0">
      <text>
        <r>
          <rPr>
            <b/>
            <sz val="8"/>
            <rFont val="Tahoma"/>
            <family val="2"/>
          </rPr>
          <t xml:space="preserve"> kg o tonelada
</t>
        </r>
        <r>
          <rPr>
            <sz val="8"/>
            <rFont val="Tahoma"/>
            <family val="2"/>
          </rPr>
          <t xml:space="preserve">
</t>
        </r>
      </text>
    </comment>
  </commentList>
</comments>
</file>

<file path=xl/comments9.xml><?xml version="1.0" encoding="utf-8"?>
<comments xmlns="http://schemas.openxmlformats.org/spreadsheetml/2006/main">
  <authors>
    <author> </author>
  </authors>
  <commentList>
    <comment ref="G7" authorId="0">
      <text>
        <r>
          <rPr>
            <b/>
            <sz val="8"/>
            <rFont val="Tahoma"/>
            <family val="2"/>
          </rPr>
          <t xml:space="preserve"> según el etiquetado del producto y las fichas de seguridad</t>
        </r>
        <r>
          <rPr>
            <sz val="8"/>
            <rFont val="Tahoma"/>
            <family val="2"/>
          </rPr>
          <t xml:space="preserve">
</t>
        </r>
      </text>
    </comment>
    <comment ref="F7" authorId="0">
      <text>
        <r>
          <rPr>
            <b/>
            <sz val="8"/>
            <rFont val="Tahoma"/>
            <family val="2"/>
          </rPr>
          <t xml:space="preserve">cantidades adquiridas del compuesto comercial en ese periodo
</t>
        </r>
        <r>
          <rPr>
            <sz val="8"/>
            <rFont val="Tahoma"/>
            <family val="2"/>
          </rPr>
          <t xml:space="preserve">
</t>
        </r>
      </text>
    </comment>
    <comment ref="H7" authorId="0">
      <text>
        <r>
          <rPr>
            <sz val="8"/>
            <rFont val="Tahoma"/>
            <family val="2"/>
          </rPr>
          <t xml:space="preserve">
</t>
        </r>
      </text>
    </comment>
  </commentList>
</comments>
</file>

<file path=xl/sharedStrings.xml><?xml version="1.0" encoding="utf-8"?>
<sst xmlns="http://schemas.openxmlformats.org/spreadsheetml/2006/main" count="415" uniqueCount="312">
  <si>
    <t>C1</t>
  </si>
  <si>
    <t>C2</t>
  </si>
  <si>
    <t>C3</t>
  </si>
  <si>
    <t>El Representante Legal:</t>
  </si>
  <si>
    <t>Caudal (Nm3/h)</t>
  </si>
  <si>
    <t>PM COV emitido</t>
  </si>
  <si>
    <t>Nº Carbonos</t>
  </si>
  <si>
    <t>kg COV emitido</t>
  </si>
  <si>
    <t>nº horas funcionamiento</t>
  </si>
  <si>
    <t>DATOS ADMINISTRATIVOS</t>
  </si>
  <si>
    <t>NOMBRE DE LA EMPRESA:</t>
  </si>
  <si>
    <t>C.I.F.</t>
  </si>
  <si>
    <t>PERSONA DE CONTACTO:</t>
  </si>
  <si>
    <t>TELÉFONO:</t>
  </si>
  <si>
    <t>FAX:</t>
  </si>
  <si>
    <t>EMAIL:</t>
  </si>
  <si>
    <t>DIRECCIÓN DE LA INSTALACIÓN</t>
  </si>
  <si>
    <t>NIMA</t>
  </si>
  <si>
    <t>(Número de Identificación Medioambiental)</t>
  </si>
  <si>
    <t>ACTIVIDADES AFECTADAS POR EL DECRETO DE VOCS</t>
  </si>
  <si>
    <t>PERIODO</t>
  </si>
  <si>
    <t>gases residuales</t>
  </si>
  <si>
    <t>DESCRIPCIÓN DE LA ACTIVIDAD DE LA EMPRESA</t>
  </si>
  <si>
    <t>ACTIVIDADES DE LA EMPRESA SUJETAS AL RD 117/2003</t>
  </si>
  <si>
    <t>difusas</t>
  </si>
  <si>
    <t>copiar solicitud GEI???</t>
  </si>
  <si>
    <t>OBSERVACIONES</t>
  </si>
  <si>
    <t>Núm. CAS</t>
  </si>
  <si>
    <t>totales</t>
  </si>
  <si>
    <t xml:space="preserve"> ton/año</t>
  </si>
  <si>
    <t xml:space="preserve">CONSUMO </t>
  </si>
  <si>
    <t>______________ , ____ de ___________________de 20_____       Firma del Solicitante:</t>
  </si>
  <si>
    <t>DOCUMENTACIÓN APORTADA:</t>
  </si>
  <si>
    <t xml:space="preserve"> declaro bajo juramento la veracidad de los datos reseñados en el presente formulario y en el Plan de Gestión de Disolventes.</t>
  </si>
  <si>
    <t>Denominación Comercial del compuesto que contiene COV como disolvente</t>
  </si>
  <si>
    <t>Inventario inicial</t>
  </si>
  <si>
    <t>inventario final</t>
  </si>
  <si>
    <t xml:space="preserve">Compras </t>
  </si>
  <si>
    <t>% de COV(en peso)</t>
  </si>
  <si>
    <t>frase de riesgo</t>
  </si>
  <si>
    <t>Total</t>
  </si>
  <si>
    <t>I1</t>
  </si>
  <si>
    <t>I2</t>
  </si>
  <si>
    <t>O1</t>
  </si>
  <si>
    <t>Emisiones en gases residuales</t>
  </si>
  <si>
    <t>O5</t>
  </si>
  <si>
    <t>O6</t>
  </si>
  <si>
    <t>Disolventes residuos</t>
  </si>
  <si>
    <t>O7</t>
  </si>
  <si>
    <t>O8</t>
  </si>
  <si>
    <t>Disolvente recuperado y no reutilizado este año</t>
  </si>
  <si>
    <t xml:space="preserve">Cantidad de COVs utilizados o su cantidad en preparados adquiridos utilizados como materia prima en el proceso durante el periodo. </t>
  </si>
  <si>
    <t>Total I1</t>
  </si>
  <si>
    <t xml:space="preserve">Cantidad de COVs utilizados o su cantidad en preparados recuperados y reutilizados como entrada de disolventes en el proceso ( se cuenta el disolvente reciclado cada vez que se utilice para realizar la actividad) </t>
  </si>
  <si>
    <t>Total I2</t>
  </si>
  <si>
    <t>RESUMEN  DE CUMPLIMIENTO</t>
  </si>
  <si>
    <t>CANALIZADAS</t>
  </si>
  <si>
    <t xml:space="preserve">DIFUSAS </t>
  </si>
  <si>
    <t>Total O1</t>
  </si>
  <si>
    <t>legislación</t>
  </si>
  <si>
    <t>Media</t>
  </si>
  <si>
    <t>Cantidad de COVs contenidos en preparados recuperados para su reutilización en la medida que no se contabilicen en O7</t>
  </si>
  <si>
    <t>Total O8</t>
  </si>
  <si>
    <t>Total O5</t>
  </si>
  <si>
    <t>Cantidad de COVs perdidos debido a reacciones químicas o físicas ( se incluyen por ejemplo los que se destruyen, como por incineración u otro tratamiento de gases residuales o aguas residuales, o se captan, como por adsorción, en la medida que no se contabilicen en O6, O7 u O8)</t>
  </si>
  <si>
    <t xml:space="preserve">Detalle de los cálculos realizados para su determinación( haciendo hincapié en las hipótesis o estimaciones efectuadas) </t>
  </si>
  <si>
    <t>Disolventes Orgánicos contenidos en los residuos recogidos</t>
  </si>
  <si>
    <t>Residuo</t>
  </si>
  <si>
    <t>fecha retirada</t>
  </si>
  <si>
    <t xml:space="preserve">Empresa Gestora </t>
  </si>
  <si>
    <t>Total O6</t>
  </si>
  <si>
    <t>Total O7</t>
  </si>
  <si>
    <t>Disolventes Orgánicos o disolventes orgánicos contenidos en preparados, vendidos como productos comerciales</t>
  </si>
  <si>
    <t xml:space="preserve">I1 </t>
  </si>
  <si>
    <t>F/ entrada total</t>
  </si>
  <si>
    <t>F+O1</t>
  </si>
  <si>
    <t>F/(I1+I2)</t>
  </si>
  <si>
    <t>(I1+I2)</t>
  </si>
  <si>
    <t>(I1-O8)</t>
  </si>
  <si>
    <t>I1-O1-O5-O6-O7-O8</t>
  </si>
  <si>
    <t>*VLE</t>
  </si>
  <si>
    <t>Descripción de los equipos y la tecnología utilizada</t>
  </si>
  <si>
    <t>Observaciones</t>
  </si>
  <si>
    <t>CUMPLE?</t>
  </si>
  <si>
    <t>2-Rotograbado de publicaciones &gt;25</t>
  </si>
  <si>
    <t>umbral consumo</t>
  </si>
  <si>
    <t>15-25</t>
  </si>
  <si>
    <t>&gt;25</t>
  </si>
  <si>
    <t>&gt;30</t>
  </si>
  <si>
    <t>ACTIVIDADES</t>
  </si>
  <si>
    <t>1-5</t>
  </si>
  <si>
    <t>&gt;5</t>
  </si>
  <si>
    <t>5-Otra limpieza de superficies</t>
  </si>
  <si>
    <t>20</t>
  </si>
  <si>
    <t>15</t>
  </si>
  <si>
    <t>10</t>
  </si>
  <si>
    <t>1.a.-Impresión en Offset de bobinas por calor &gt;15 (&lt;25)</t>
  </si>
  <si>
    <t>1.b.-Impresión en Offset de bobinas por calor &gt;25</t>
  </si>
  <si>
    <t>3.a.-Otras unidades de rotograbado, flexografía, impresión serigráfica rotativa, laminado o barnizado &gt;15, impresión serigráfica rotativa sobre textil o en cartón/ cartulina (&gt;30)</t>
  </si>
  <si>
    <t>3.b.-Otras unidades de rotograbado, flexografía, impresión serigráfica rotativa, laminado o barnizado &gt;15, impresión serigráfica rotativa sobre textil o en cartón/ cartulina (&gt;30)</t>
  </si>
  <si>
    <t>3.c.-Otras unidades de rotograbado, flexografía, impresión serigráfica rotativa, laminado o barnizado &gt;15, impresión serigráfica rotativa sobre textil o en cartón/ cartulina (&gt;30)</t>
  </si>
  <si>
    <t>4.1.-Limpieza de superficies utilizando compuestos especificados en el apartado 1 del artículo 5 (&gt;1)</t>
  </si>
  <si>
    <t>4.2.-Limpieza de superficies utilizando compuestos especificados en el apartado 1 del artículo 5 (&gt;1)</t>
  </si>
  <si>
    <t>2-10</t>
  </si>
  <si>
    <t>&gt;10</t>
  </si>
  <si>
    <t>6-Recubrimiento de vehículos (&lt;15) y renovación del acabado de vehículos</t>
  </si>
  <si>
    <t>7-Recubrimento de bobinas(&gt;25)</t>
  </si>
  <si>
    <t>8-Otros tipos de recubrimiento, incluido el recubrimiento de metal, plástico, textil (5)</t>
  </si>
  <si>
    <t>LER</t>
  </si>
  <si>
    <t>secado</t>
  </si>
  <si>
    <t>**tipo de foco</t>
  </si>
  <si>
    <t xml:space="preserve">   INSTRUCCIONES</t>
  </si>
  <si>
    <t>HERRAMIENTA PARA LA REALIZACIÓN DEL PLAN DE GESTIÓN DE DISOLVENTES SEGÚN REQUISITOS DEL REAL DECRETO 117/2003 PARA LA ACTIVIDAD DE:</t>
  </si>
  <si>
    <t>Sólo deben rellenarse las celdas sombreadas en amarillo:</t>
  </si>
  <si>
    <t>Periodo:</t>
  </si>
  <si>
    <t>Actividad para la que se realiza el PGD:</t>
  </si>
  <si>
    <t>Si en la instalación se realizan además otras actividades sujetas también al RD 117/2003</t>
  </si>
  <si>
    <t>Nombre de la empresa:</t>
  </si>
  <si>
    <t>Ubicación de la instalación:</t>
  </si>
  <si>
    <t>recubrimiento</t>
  </si>
  <si>
    <t>Información acerca de los equipos, el funcionamiento  y  la tecnología utilizada</t>
  </si>
  <si>
    <t>Id. FOCO</t>
  </si>
  <si>
    <t>kg</t>
  </si>
  <si>
    <t xml:space="preserve">Inventario Inicial </t>
  </si>
  <si>
    <t>Inventario final</t>
  </si>
  <si>
    <t>Junto al archivo cumplimentado se deberán presentar los siguientes documentos justificativos de la vericidad de los datos:</t>
  </si>
  <si>
    <t>-</t>
  </si>
  <si>
    <t>Breve memoria descriptiva de la actividad de la instalación: productos fabricados, procesos, equipos asociados a los focos canalizados que emiten COVs …</t>
  </si>
  <si>
    <t>Sólo deben rellenarse las celdas sombreadas en amarillo, en el caso de que proceda. El resto de celdas son informativas o contienen fórmulas que se actualizan automáticamente.Las celdas señaladas con una esquina en rojo contienen instrucciones o comentarios adicionales que pueden leerse situando el cursor encima de la celda.</t>
  </si>
  <si>
    <t>El archivo cumplimientado debe presentarse en formato digital y en formato papel, con la última página firmada.</t>
  </si>
  <si>
    <t>Informe de emisiones de los focos canalizados realizados por Entidad Colaboradora en Material de Calidad Ambiental (ECMCA) y/o en su caso, registro de emisiones en continuo.</t>
  </si>
  <si>
    <t>Copia compulsada de los poderes de representación del firmante del presente documento.</t>
  </si>
  <si>
    <t>COV Contenidos</t>
  </si>
  <si>
    <t xml:space="preserve">Denominación IUPAC </t>
  </si>
  <si>
    <t>**Tipo de foco</t>
  </si>
  <si>
    <t xml:space="preserve">kg </t>
  </si>
  <si>
    <t>Instalación incluida en el Anexo I de la ley 2/2006?</t>
  </si>
  <si>
    <t>kg COVs año</t>
  </si>
  <si>
    <r>
      <t>COVs o su cantidad en preparados adquiridos que</t>
    </r>
    <r>
      <rPr>
        <b/>
        <sz val="14"/>
        <color indexed="10"/>
        <rFont val="Comic Sans MS"/>
        <family val="4"/>
      </rPr>
      <t xml:space="preserve"> no</t>
    </r>
    <r>
      <rPr>
        <b/>
        <sz val="14"/>
        <rFont val="Comic Sans MS"/>
        <family val="4"/>
      </rPr>
      <t xml:space="preserve"> tengan asignada ninguna de las frases de riesgo de las indicadas en el  Art. 5</t>
    </r>
  </si>
  <si>
    <t>Las cantidades se refieren siempre a kg</t>
  </si>
  <si>
    <t>Hay valor de medición?</t>
  </si>
  <si>
    <t>g/h COV emitido</t>
  </si>
  <si>
    <t>TOTAL g/h COV emitido</t>
  </si>
  <si>
    <t>PGD</t>
  </si>
  <si>
    <t>EL REPRESENTANTE LEGAL DE LA EMPRESA SE HACE RESPONSABLE DE LOS DATOS QUE HA CUMPLIMENTADO</t>
  </si>
  <si>
    <t>La administración puede requerirles la presentación de los siguientes documentos:</t>
  </si>
  <si>
    <t>facturas o albaranes de compra de materias primas que contienen COVs como disolventes</t>
  </si>
  <si>
    <t xml:space="preserve">albaranes o certificados de gestores de residuos que acreditan las cantidades retiradas </t>
  </si>
  <si>
    <t>albares o facturas de venta de productos fabricados que contienen COVs (en su caso)</t>
  </si>
  <si>
    <t>información técnica acerca de los equipos de depuración utilizados (modelo, fabricante, parámetros de autocontrol, eficacia de reducción de COV...).</t>
  </si>
  <si>
    <t>Sólo en el caso de haber cambiado respecto a la documentación presentada años anteriores:</t>
  </si>
  <si>
    <t>Informe de disolventes (COVs) contenido en los residuos (en su caso)</t>
  </si>
  <si>
    <t>información técnica de los equipos  de reutilización de disolventes utilizados con las principales características (modelo, fabricante, eficacia de recuperación de COV...)</t>
  </si>
  <si>
    <t>documentación acerca del contenido de disolventes en las materias primas utilizadas y, en su caso, en los productos vendidos</t>
  </si>
  <si>
    <t>Ref Albarán o DCS</t>
  </si>
  <si>
    <t>Recubrimiento madera (&gt;15 t/año)</t>
  </si>
  <si>
    <t>Detalle de qué compuestos se recuperan, así como del cálculo,( especialmente en referencia a las hipótesis o estimaciones efectuadas) y determinación de la cantidad total anual recuperada y REUTILIZADA. También se deberá espcificar cómo se registran estos datos (por ejemplo, si existe algun sistema informático que lleve el cómputo)</t>
  </si>
  <si>
    <t>Detalle de qué compuestos se recuperan, así como cálculo y determinación de la cantidad recuperada y NO REUTILIZADA</t>
  </si>
  <si>
    <t>Atención no confundir con el flujo de entrada I2, dado que en la corriente I2 se computan los disolventes recuperados y REUTILIZADOS el año en que se realiza el balance, y en la corriente O8 se computan  los disolventes que se han recuperado pero no se han reutilizado en la instalación</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</si>
  <si>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</si>
  <si>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</si>
  <si>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</si>
  <si>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</si>
  <si>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</si>
  <si>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</si>
  <si>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</si>
  <si>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</si>
  <si>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</si>
  <si>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</si>
  <si>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</si>
  <si>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</si>
  <si>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</si>
  <si>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</si>
  <si>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</si>
  <si>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</si>
  <si>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</si>
  <si>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</si>
  <si>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</si>
  <si>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</si>
  <si>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</si>
  <si>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</si>
  <si>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</si>
  <si>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</si>
  <si>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</si>
  <si>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</si>
  <si>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</si>
  <si>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</si>
  <si>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</si>
  <si>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</si>
  <si>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</si>
  <si>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</si>
  <si>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</si>
  <si>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</si>
  <si>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</si>
  <si>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</si>
  <si>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</si>
  <si>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</si>
  <si>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</si>
  <si>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</si>
  <si>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</si>
  <si>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</si>
  <si>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</si>
  <si>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</si>
  <si>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</si>
  <si>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</si>
  <si>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S</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</si>
  <si>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</si>
  <si>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</si>
  <si>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</si>
  <si>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</si>
  <si>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</si>
  <si>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</si>
  <si>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</si>
  <si>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</si>
  <si>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</si>
  <si>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</si>
  <si>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</si>
  <si>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</si>
  <si>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</si>
  <si>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</si>
  <si>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</si>
  <si>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</si>
  <si>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</si>
  <si>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</si>
  <si>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</si>
  <si>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"observaciones generales"</t>
  </si>
  <si>
    <t>&lt;/PLG_OBSERVACIONES&gt;</t>
  </si>
  <si>
    <t>&lt;PLG_OBSERV_RIESGOS&gt;</t>
  </si>
  <si>
    <t>"Observaciones con riesgos"</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</si>
  <si>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</si>
  <si>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</si>
  <si>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</si>
  <si>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</si>
  <si>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</si>
  <si>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</si>
  <si>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</si>
  <si>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</si>
  <si>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</si>
  <si>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</si>
  <si>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</si>
  <si>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</si>
  <si>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</si>
  <si>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</si>
  <si>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</si>
  <si>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</si>
  <si>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</si>
  <si>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</si>
  <si>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</si>
  <si>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</si>
  <si>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</si>
  <si>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</si>
  <si>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</si>
  <si>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</si>
  <si>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</si>
  <si>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</si>
  <si>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</si>
  <si>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</si>
  <si>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</si>
  <si>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</si>
  <si>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</si>
  <si>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</si>
  <si>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</si>
  <si>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</si>
  <si>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</si>
  <si>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</si>
  <si>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</si>
  <si>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</si>
  <si>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</si>
  <si>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El orden en el que deben rellenarse las hoja es el correspondiente al orden de las hojas: I1, I2, O1, O5, O6, O7, O8 y PGD</t>
  </si>
  <si>
    <t>En I1 deben incluirse también los compuestos que contengan COVs utilizados como disolventes utilizados en la limpieza de las máquinas</t>
  </si>
  <si>
    <t>En el caso de necesitar más filas de las previstas en alguno de los apartados de las hojas I1, O1,O6, O7, añadirlas y ampliar el rango de las fórmulas correspondientes a las casillas en amarillo arrastrando</t>
  </si>
  <si>
    <t>Sin R</t>
  </si>
  <si>
    <t>otras R</t>
  </si>
  <si>
    <t xml:space="preserve">Entrada total (kg) </t>
  </si>
  <si>
    <t>Consumo (kg)</t>
  </si>
  <si>
    <t>F (kg)</t>
  </si>
  <si>
    <t>Emisiones totales (kg)</t>
  </si>
  <si>
    <t xml:space="preserve"> Valor Límite de Emisión difusas</t>
  </si>
  <si>
    <r>
      <rPr>
        <b/>
        <sz val="14"/>
        <color indexed="56"/>
        <rFont val="Comic Sans MS"/>
        <family val="4"/>
      </rPr>
      <t xml:space="preserve">COVs o su cantidad en preparados adquiridos que tienen asignada la frase de riesgo </t>
    </r>
    <r>
      <rPr>
        <b/>
        <sz val="14"/>
        <color indexed="10"/>
        <rFont val="Comic Sans MS"/>
        <family val="4"/>
      </rPr>
      <t xml:space="preserve"> R45, R46, R49, R60,R61 </t>
    </r>
    <r>
      <rPr>
        <b/>
        <sz val="14"/>
        <rFont val="Comic Sans MS"/>
        <family val="4"/>
      </rPr>
      <t xml:space="preserve">o indicaciones de peligro </t>
    </r>
    <r>
      <rPr>
        <b/>
        <sz val="14"/>
        <color indexed="10"/>
        <rFont val="Comic Sans MS"/>
        <family val="4"/>
      </rPr>
      <t>H340, H350, H350i, H360D</t>
    </r>
    <r>
      <rPr>
        <b/>
        <sz val="14"/>
        <rFont val="Comic Sans MS"/>
        <family val="4"/>
      </rPr>
      <t xml:space="preserve"> o </t>
    </r>
    <r>
      <rPr>
        <b/>
        <sz val="14"/>
        <color indexed="10"/>
        <rFont val="Comic Sans MS"/>
        <family val="4"/>
      </rPr>
      <t>H360F</t>
    </r>
  </si>
  <si>
    <t>kg de COVs</t>
  </si>
  <si>
    <t>Focos que emitan COVs que tienen asignada la frase de riesgo R45, R46, R49, R60, R61 o indicación de peligro H340, H350, H350i, H360D o H360F</t>
  </si>
  <si>
    <t xml:space="preserve">Focos que emiten compuestos orgánicos volátiles que no tengan asignada ninguna de las frases de riesgo de las indicadas en el  Art. 5 </t>
  </si>
  <si>
    <r>
      <t xml:space="preserve">Concentración </t>
    </r>
    <r>
      <rPr>
        <b/>
        <sz val="14"/>
        <rFont val="Comic Sans MS"/>
        <family val="4"/>
      </rPr>
      <t>COV</t>
    </r>
    <r>
      <rPr>
        <b/>
        <sz val="8"/>
        <rFont val="Comic Sans MS"/>
        <family val="4"/>
      </rPr>
      <t>(mg /Nm3)</t>
    </r>
  </si>
  <si>
    <r>
      <t xml:space="preserve">Concentración </t>
    </r>
    <r>
      <rPr>
        <b/>
        <sz val="14"/>
        <rFont val="Comic Sans MS"/>
        <family val="4"/>
      </rPr>
      <t>COT</t>
    </r>
    <r>
      <rPr>
        <b/>
        <sz val="8"/>
        <rFont val="Comic Sans MS"/>
        <family val="4"/>
      </rPr>
      <t xml:space="preserve"> (mg /Nm3)</t>
    </r>
  </si>
  <si>
    <t>Número de Identificación Medioambiental (NIMA)</t>
  </si>
  <si>
    <t>SÍ</t>
  </si>
  <si>
    <t>NO</t>
  </si>
  <si>
    <t>Actividad</t>
  </si>
  <si>
    <t>Registro</t>
  </si>
  <si>
    <t>UMBRALES</t>
  </si>
  <si>
    <t xml:space="preserve">COVs perdidos por reacciones químicas o físicas </t>
  </si>
  <si>
    <t>Disolvente contenido en productos de venta</t>
  </si>
  <si>
    <t>Disolventes recuperados y reutilizados</t>
  </si>
  <si>
    <t>Disolventes utilizados como materia prima</t>
  </si>
  <si>
    <t>Persona de contacto a efectos de notificación:</t>
  </si>
  <si>
    <t>Nombre y apellidos</t>
  </si>
  <si>
    <t>Teléfono</t>
  </si>
  <si>
    <t>Email</t>
  </si>
  <si>
    <t>Observaciones:</t>
  </si>
  <si>
    <t>Firma y sello:</t>
  </si>
  <si>
    <t>Ventas (kg)</t>
  </si>
  <si>
    <t>Ei: Inventario Inicial (kg)</t>
  </si>
  <si>
    <t>Ei:Inventario final (kg)</t>
  </si>
  <si>
    <t xml:space="preserve">kg COVs </t>
  </si>
  <si>
    <t>( Ef-Ei+ventas)*%COV</t>
  </si>
  <si>
    <t>cantidad retirada (kg)</t>
  </si>
  <si>
    <t>Cantidad de COV (kg)</t>
  </si>
  <si>
    <t>(cantidad retirada *% COV)</t>
  </si>
  <si>
    <r>
      <rPr>
        <b/>
        <sz val="14"/>
        <color indexed="56"/>
        <rFont val="Comic Sans MS"/>
        <family val="4"/>
      </rPr>
      <t>COVs halogenados o su cantidad en preparados adquiridos que tienen asignada la frase de riesgo</t>
    </r>
    <r>
      <rPr>
        <b/>
        <sz val="14"/>
        <color indexed="10"/>
        <rFont val="Comic Sans MS"/>
        <family val="4"/>
      </rPr>
      <t xml:space="preserve"> R40 o R68 </t>
    </r>
    <r>
      <rPr>
        <b/>
        <sz val="14"/>
        <rFont val="Comic Sans MS"/>
        <family val="4"/>
      </rPr>
      <t xml:space="preserve">o indicación de peligro </t>
    </r>
    <r>
      <rPr>
        <b/>
        <sz val="14"/>
        <color indexed="10"/>
        <rFont val="Comic Sans MS"/>
        <family val="4"/>
      </rPr>
      <t xml:space="preserve">H341 o H351 </t>
    </r>
  </si>
  <si>
    <t>Focos que emitan COVs halogenados que tienen asignada la frase de riesgo R40 o R68 o indicación de peligro H341 o H351</t>
  </si>
  <si>
    <t>R40 R68 halogenado</t>
  </si>
  <si>
    <t>El valor del % COVs que se ha considerado en los cálculos debe estar avalado mediante análitica realizadas por Entidad Colaboradora en Materia de Calidad Ambiental o bien mediante certificado del gestor de residuos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</si>
</sst>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h:mm;@"/>
  </numFmts>
  <fonts count="100">
    <font>
      <sz val="10"/>
      <name val="Comic Sans MS"/>
      <family val="4"/>
    </font>
    <font>
      <sz val="10"/>
      <name val="Arial"/>
      <family val="0"/>
    </font>
    <font>
      <u val="single"/>
      <sz val="7.5"/>
      <color indexed="12"/>
      <name val="Comic Sans MS"/>
      <family val="4"/>
    </font>
    <font>
      <u val="single"/>
      <sz val="7.5"/>
      <color indexed="36"/>
      <name val="Comic Sans MS"/>
      <family val="4"/>
    </font>
    <font>
      <b/>
      <sz val="10"/>
      <name val="Comic Sans MS"/>
      <family val="4"/>
    </font>
    <font>
      <b/>
      <sz val="12"/>
      <color indexed="62"/>
      <name val="Comic Sans MS"/>
      <family val="4"/>
    </font>
    <font>
      <b/>
      <sz val="8"/>
      <name val="Tahoma"/>
      <family val="2"/>
    </font>
    <font>
      <sz val="8"/>
      <name val="Tahoma"/>
      <family val="2"/>
    </font>
    <font>
      <b/>
      <sz val="12"/>
      <name val="Comic Sans MS"/>
      <family val="4"/>
    </font>
    <font>
      <b/>
      <sz val="12"/>
      <color indexed="10"/>
      <name val="Comic Sans MS"/>
      <family val="4"/>
    </font>
    <font>
      <sz val="8"/>
      <name val="Comic Sans MS"/>
      <family val="4"/>
    </font>
    <font>
      <b/>
      <sz val="11"/>
      <name val="Comic Sans MS"/>
      <family val="4"/>
    </font>
    <font>
      <sz val="8"/>
      <name val="Verdana"/>
      <family val="2"/>
    </font>
    <font>
      <sz val="10"/>
      <color indexed="8"/>
      <name val="Arial"/>
      <family val="2"/>
    </font>
    <font>
      <sz val="10"/>
      <color indexed="8"/>
      <name val="Tahoma"/>
      <family val="2"/>
    </font>
    <font>
      <b/>
      <sz val="8"/>
      <name val="Comic Sans MS"/>
      <family val="4"/>
    </font>
    <font>
      <sz val="12"/>
      <name val="Comic Sans MS"/>
      <family val="4"/>
    </font>
    <font>
      <b/>
      <sz val="11"/>
      <color indexed="62"/>
      <name val="Comic Sans MS"/>
      <family val="4"/>
    </font>
    <font>
      <b/>
      <sz val="14"/>
      <name val="Comic Sans MS"/>
      <family val="4"/>
    </font>
    <font>
      <sz val="11"/>
      <name val="Comic Sans MS"/>
      <family val="4"/>
    </font>
    <font>
      <sz val="11"/>
      <color indexed="8"/>
      <name val="Tahoma"/>
      <family val="2"/>
    </font>
    <font>
      <sz val="10"/>
      <name val="Tahoma"/>
      <family val="2"/>
    </font>
    <font>
      <sz val="8"/>
      <name val="Arial"/>
      <family val="2"/>
    </font>
    <font>
      <sz val="11"/>
      <name val="Symbol"/>
      <family val="1"/>
    </font>
    <font>
      <sz val="11"/>
      <name val="Courier New"/>
      <family val="3"/>
    </font>
    <font>
      <sz val="9"/>
      <name val="Tahoma"/>
      <family val="2"/>
    </font>
    <font>
      <sz val="11"/>
      <name val="Tahoma"/>
      <family val="2"/>
    </font>
    <font>
      <b/>
      <sz val="16"/>
      <name val="Comic Sans MS"/>
      <family val="4"/>
    </font>
    <font>
      <b/>
      <sz val="14"/>
      <color indexed="10"/>
      <name val="Comic Sans MS"/>
      <family val="4"/>
    </font>
    <font>
      <b/>
      <sz val="14"/>
      <color indexed="56"/>
      <name val="Comic Sans MS"/>
      <family val="4"/>
    </font>
    <font>
      <b/>
      <sz val="11"/>
      <name val="Tahoma"/>
      <family val="2"/>
    </font>
    <font>
      <sz val="14"/>
      <name val="Comic Sans MS"/>
      <family val="4"/>
    </font>
    <font>
      <b/>
      <i/>
      <sz val="12"/>
      <name val="Comic Sans MS"/>
      <family val="4"/>
    </font>
    <font>
      <sz val="12"/>
      <color indexed="18"/>
      <name val="COMIC"/>
      <family val="0"/>
    </font>
    <font>
      <b/>
      <sz val="22"/>
      <name val="Comic Sans MS"/>
      <family val="4"/>
    </font>
    <font>
      <b/>
      <sz val="14"/>
      <name val="Arial"/>
      <family val="2"/>
    </font>
    <font>
      <b/>
      <sz val="18"/>
      <name val="Comic Sans MS"/>
      <family val="4"/>
    </font>
    <font>
      <b/>
      <sz val="20"/>
      <name val="Comic Sans MS"/>
      <family val="4"/>
    </font>
    <font>
      <sz val="12"/>
      <name val="Tahoma"/>
      <family val="2"/>
    </font>
    <font>
      <b/>
      <sz val="13"/>
      <name val="Comic Sans MS"/>
      <family val="4"/>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b/>
      <sz val="8"/>
      <color indexed="8"/>
      <name val="Verdana"/>
      <family val="2"/>
    </font>
    <font>
      <b/>
      <sz val="20"/>
      <color indexed="10"/>
      <name val="Comic Sans MS"/>
      <family val="4"/>
    </font>
    <font>
      <b/>
      <sz val="20"/>
      <color indexed="60"/>
      <name val="Comic Sans MS"/>
      <family val="4"/>
    </font>
    <font>
      <b/>
      <sz val="16"/>
      <color indexed="60"/>
      <name val="Comic Sans MS"/>
      <family val="4"/>
    </font>
    <font>
      <sz val="7"/>
      <color indexed="18"/>
      <name val="COMIC"/>
      <family val="0"/>
    </font>
    <font>
      <sz val="10"/>
      <color indexed="18"/>
      <name val="COMIC"/>
      <family val="0"/>
    </font>
    <font>
      <b/>
      <sz val="14"/>
      <color indexed="60"/>
      <name val="Comic Sans MS"/>
      <family val="4"/>
    </font>
    <font>
      <b/>
      <sz val="10"/>
      <color indexed="60"/>
      <name val="Comic Sans MS"/>
      <family val="4"/>
    </font>
    <font>
      <b/>
      <sz val="12"/>
      <color indexed="60"/>
      <name val="Comic Sans MS"/>
      <family val="4"/>
    </font>
    <font>
      <b/>
      <sz val="18"/>
      <color indexed="60"/>
      <name val="Comic Sans MS"/>
      <family val="4"/>
    </font>
    <font>
      <b/>
      <sz val="22"/>
      <color indexed="60"/>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Verdana"/>
      <family val="2"/>
    </font>
    <font>
      <b/>
      <sz val="8"/>
      <color rgb="FF000000"/>
      <name val="Verdana"/>
      <family val="2"/>
    </font>
    <font>
      <b/>
      <sz val="20"/>
      <color rgb="FFFF0000"/>
      <name val="Comic Sans MS"/>
      <family val="4"/>
    </font>
    <font>
      <b/>
      <sz val="20"/>
      <color rgb="FFC00000"/>
      <name val="Comic Sans MS"/>
      <family val="4"/>
    </font>
    <font>
      <b/>
      <sz val="16"/>
      <color rgb="FFC00000"/>
      <name val="Comic Sans MS"/>
      <family val="4"/>
    </font>
    <font>
      <sz val="12"/>
      <color rgb="FF003399"/>
      <name val="COMIC"/>
      <family val="0"/>
    </font>
    <font>
      <sz val="7"/>
      <color rgb="FF003399"/>
      <name val="COMIC"/>
      <family val="0"/>
    </font>
    <font>
      <sz val="10"/>
      <color rgb="FF003399"/>
      <name val="COMIC"/>
      <family val="0"/>
    </font>
    <font>
      <b/>
      <sz val="12"/>
      <color rgb="FFFF0000"/>
      <name val="Comic Sans MS"/>
      <family val="4"/>
    </font>
    <font>
      <b/>
      <sz val="14"/>
      <color rgb="FFC00000"/>
      <name val="Comic Sans MS"/>
      <family val="4"/>
    </font>
    <font>
      <b/>
      <sz val="10"/>
      <color rgb="FFC00000"/>
      <name val="Comic Sans MS"/>
      <family val="4"/>
    </font>
    <font>
      <b/>
      <sz val="12"/>
      <color rgb="FFC00000"/>
      <name val="Comic Sans MS"/>
      <family val="4"/>
    </font>
    <font>
      <b/>
      <sz val="18"/>
      <color rgb="FFC00000"/>
      <name val="Comic Sans MS"/>
      <family val="4"/>
    </font>
    <font>
      <b/>
      <sz val="22"/>
      <color rgb="FFC00000"/>
      <name val="Comic Sans MS"/>
      <family val="4"/>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medium"/>
      <right style="thin"/>
      <top style="medium"/>
      <bottom/>
    </border>
    <border>
      <left style="thin"/>
      <right style="medium"/>
      <top style="medium"/>
      <bottom/>
    </border>
    <border>
      <left style="medium"/>
      <right style="medium"/>
      <top>
        <color indexed="63"/>
      </top>
      <bottom style="medium"/>
    </border>
    <border>
      <left style="thin"/>
      <right style="medium"/>
      <top/>
      <bottom style="medium"/>
    </border>
    <border>
      <left/>
      <right/>
      <top/>
      <bottom style="double"/>
    </border>
    <border>
      <left>
        <color indexed="63"/>
      </left>
      <right>
        <color indexed="63"/>
      </right>
      <top style="double"/>
      <bottom>
        <color indexed="63"/>
      </bottom>
    </border>
    <border>
      <left style="thin"/>
      <right style="thin"/>
      <top style="thin"/>
      <bottom style="double"/>
    </border>
    <border>
      <left>
        <color indexed="63"/>
      </left>
      <right>
        <color indexed="63"/>
      </right>
      <top>
        <color indexed="63"/>
      </top>
      <bottom style="medium">
        <color indexed="8"/>
      </bottom>
    </border>
    <border>
      <left style="thin"/>
      <right style="thin"/>
      <top>
        <color indexed="63"/>
      </top>
      <bottom style="double"/>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color indexed="63"/>
      </left>
      <right style="thin"/>
      <top style="medium"/>
      <bottom style="medium"/>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19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8"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9" fillId="31" borderId="0" applyNumberFormat="0" applyBorder="0" applyAlignment="0" applyProtection="0"/>
    <xf numFmtId="0" fontId="13" fillId="0" borderId="0">
      <alignment/>
      <protection/>
    </xf>
    <xf numFmtId="0" fontId="13" fillId="0" borderId="0">
      <alignment/>
      <protection/>
    </xf>
    <xf numFmtId="0" fontId="0" fillId="32" borderId="5" applyNumberFormat="0" applyFont="0" applyAlignment="0" applyProtection="0"/>
    <xf numFmtId="9" fontId="1"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6" fillId="0" borderId="8" applyNumberFormat="0" applyFill="0" applyAlignment="0" applyProtection="0"/>
    <xf numFmtId="0" fontId="85" fillId="0" borderId="9" applyNumberFormat="0" applyFill="0" applyAlignment="0" applyProtection="0"/>
  </cellStyleXfs>
  <cellXfs count="41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5" fillId="33" borderId="0" xfId="0" applyFont="1" applyFill="1" applyAlignment="1">
      <alignment/>
    </xf>
    <xf numFmtId="0" fontId="4" fillId="0" borderId="0" xfId="0" applyFont="1" applyAlignment="1">
      <alignment/>
    </xf>
    <xf numFmtId="0" fontId="0" fillId="34" borderId="14" xfId="0" applyFill="1" applyBorder="1" applyAlignment="1">
      <alignment/>
    </xf>
    <xf numFmtId="0" fontId="5" fillId="35" borderId="0" xfId="0" applyFont="1" applyFill="1" applyAlignment="1">
      <alignment/>
    </xf>
    <xf numFmtId="0" fontId="0" fillId="35" borderId="0" xfId="0" applyFill="1" applyAlignment="1">
      <alignment/>
    </xf>
    <xf numFmtId="0" fontId="9" fillId="35" borderId="0" xfId="0" applyFont="1" applyFill="1" applyAlignment="1">
      <alignment/>
    </xf>
    <xf numFmtId="0" fontId="0" fillId="0" borderId="18" xfId="0" applyBorder="1" applyAlignment="1">
      <alignment/>
    </xf>
    <xf numFmtId="0" fontId="86" fillId="0" borderId="0" xfId="0" applyFont="1" applyAlignment="1">
      <alignment/>
    </xf>
    <xf numFmtId="0" fontId="12" fillId="0" borderId="0" xfId="0" applyFont="1" applyAlignment="1">
      <alignment horizontal="justify"/>
    </xf>
    <xf numFmtId="0" fontId="87" fillId="0" borderId="0" xfId="0" applyFont="1" applyAlignment="1">
      <alignment horizontal="left" indent="1"/>
    </xf>
    <xf numFmtId="0" fontId="86" fillId="0" borderId="0" xfId="0" applyFont="1" applyAlignment="1">
      <alignment horizontal="center"/>
    </xf>
    <xf numFmtId="0" fontId="0" fillId="36" borderId="0" xfId="0" applyFill="1" applyBorder="1" applyAlignment="1">
      <alignment/>
    </xf>
    <xf numFmtId="0" fontId="4" fillId="36" borderId="0" xfId="0" applyFont="1" applyFill="1" applyBorder="1" applyAlignment="1">
      <alignment/>
    </xf>
    <xf numFmtId="4" fontId="14" fillId="36" borderId="0" xfId="56" applyNumberFormat="1" applyFont="1" applyFill="1" applyBorder="1" applyAlignment="1">
      <alignment horizontal="center" textRotation="90" wrapText="1"/>
      <protection/>
    </xf>
    <xf numFmtId="2" fontId="14" fillId="36" borderId="0" xfId="56" applyNumberFormat="1" applyFont="1" applyFill="1" applyBorder="1" applyAlignment="1">
      <alignment horizontal="center" textRotation="90" wrapText="1"/>
      <protection/>
    </xf>
    <xf numFmtId="196" fontId="14" fillId="36" borderId="0" xfId="56" applyNumberFormat="1" applyFont="1" applyFill="1" applyBorder="1" applyAlignment="1">
      <alignment horizontal="center" textRotation="90" wrapText="1"/>
      <protection/>
    </xf>
    <xf numFmtId="0" fontId="8" fillId="36" borderId="0" xfId="0" applyFont="1" applyFill="1" applyBorder="1" applyAlignment="1">
      <alignment/>
    </xf>
    <xf numFmtId="0" fontId="88" fillId="0" borderId="0" xfId="0" applyFont="1" applyBorder="1" applyAlignment="1">
      <alignment/>
    </xf>
    <xf numFmtId="0" fontId="4" fillId="0" borderId="0" xfId="0" applyFont="1" applyBorder="1" applyAlignment="1">
      <alignment horizontal="center" vertical="center" wrapText="1"/>
    </xf>
    <xf numFmtId="0" fontId="4" fillId="36" borderId="0" xfId="0" applyFont="1" applyFill="1" applyBorder="1" applyAlignment="1">
      <alignment horizontal="center"/>
    </xf>
    <xf numFmtId="0" fontId="8" fillId="37" borderId="19" xfId="0" applyFont="1" applyFill="1" applyBorder="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xf numFmtId="0" fontId="4" fillId="36" borderId="0" xfId="0" applyFont="1" applyFill="1" applyBorder="1" applyAlignment="1">
      <alignment horizontal="center" vertical="center"/>
    </xf>
    <xf numFmtId="0" fontId="4" fillId="36" borderId="0" xfId="0" applyFont="1" applyFill="1" applyBorder="1" applyAlignment="1">
      <alignment vertical="center"/>
    </xf>
    <xf numFmtId="0" fontId="0" fillId="0" borderId="20" xfId="0" applyBorder="1" applyAlignment="1">
      <alignment/>
    </xf>
    <xf numFmtId="0" fontId="0" fillId="36" borderId="20" xfId="0" applyFill="1" applyBorder="1" applyAlignment="1">
      <alignment/>
    </xf>
    <xf numFmtId="0" fontId="0" fillId="36" borderId="21" xfId="0" applyFill="1" applyBorder="1" applyAlignment="1">
      <alignment/>
    </xf>
    <xf numFmtId="0" fontId="8" fillId="36" borderId="22" xfId="0" applyFont="1" applyFill="1" applyBorder="1" applyAlignment="1">
      <alignment/>
    </xf>
    <xf numFmtId="0" fontId="0" fillId="36" borderId="23" xfId="0" applyFill="1" applyBorder="1" applyAlignment="1">
      <alignment/>
    </xf>
    <xf numFmtId="0" fontId="0" fillId="36" borderId="24" xfId="0" applyFill="1" applyBorder="1" applyAlignment="1">
      <alignment/>
    </xf>
    <xf numFmtId="0" fontId="4" fillId="36" borderId="24" xfId="0" applyFont="1" applyFill="1" applyBorder="1" applyAlignment="1">
      <alignment horizontal="center"/>
    </xf>
    <xf numFmtId="0" fontId="0" fillId="36" borderId="25" xfId="0" applyFill="1" applyBorder="1" applyAlignment="1">
      <alignment/>
    </xf>
    <xf numFmtId="0" fontId="0" fillId="36" borderId="22" xfId="0"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6" xfId="0" applyBorder="1" applyAlignment="1">
      <alignment/>
    </xf>
    <xf numFmtId="0" fontId="0" fillId="0" borderId="24" xfId="0" applyBorder="1" applyAlignment="1">
      <alignment/>
    </xf>
    <xf numFmtId="0" fontId="0" fillId="0" borderId="25" xfId="0" applyBorder="1" applyAlignment="1">
      <alignment/>
    </xf>
    <xf numFmtId="0" fontId="0" fillId="36" borderId="0" xfId="0" applyFont="1" applyFill="1" applyBorder="1" applyAlignment="1">
      <alignment/>
    </xf>
    <xf numFmtId="0" fontId="0" fillId="37" borderId="27" xfId="0" applyFill="1" applyBorder="1" applyAlignment="1">
      <alignment/>
    </xf>
    <xf numFmtId="0" fontId="16" fillId="0" borderId="20" xfId="0" applyFont="1" applyBorder="1" applyAlignment="1">
      <alignment/>
    </xf>
    <xf numFmtId="0" fontId="16" fillId="0" borderId="20" xfId="0" applyFont="1" applyBorder="1" applyAlignment="1">
      <alignment wrapText="1"/>
    </xf>
    <xf numFmtId="49" fontId="16" fillId="0" borderId="20" xfId="0" applyNumberFormat="1" applyFont="1" applyBorder="1" applyAlignment="1">
      <alignment/>
    </xf>
    <xf numFmtId="0" fontId="16" fillId="0" borderId="20" xfId="0" applyFont="1" applyBorder="1" applyAlignment="1">
      <alignment horizontal="right"/>
    </xf>
    <xf numFmtId="0" fontId="0" fillId="36" borderId="0" xfId="0" applyFill="1" applyAlignment="1">
      <alignment/>
    </xf>
    <xf numFmtId="0" fontId="17" fillId="0" borderId="0" xfId="0" applyFont="1" applyAlignment="1">
      <alignment horizontal="left" wrapText="1"/>
    </xf>
    <xf numFmtId="0" fontId="4" fillId="35" borderId="20" xfId="0" applyFont="1" applyFill="1" applyBorder="1" applyAlignment="1">
      <alignment/>
    </xf>
    <xf numFmtId="0" fontId="0" fillId="35" borderId="28" xfId="0" applyFill="1" applyBorder="1" applyAlignment="1">
      <alignment/>
    </xf>
    <xf numFmtId="0" fontId="0" fillId="35" borderId="20" xfId="0" applyFill="1" applyBorder="1" applyAlignment="1">
      <alignment horizontal="center" vertical="center"/>
    </xf>
    <xf numFmtId="0" fontId="0" fillId="35" borderId="20" xfId="0" applyFill="1" applyBorder="1" applyAlignment="1">
      <alignment/>
    </xf>
    <xf numFmtId="0" fontId="0" fillId="0" borderId="29" xfId="0" applyBorder="1" applyAlignment="1">
      <alignment/>
    </xf>
    <xf numFmtId="0" fontId="0" fillId="36" borderId="30" xfId="0" applyFill="1" applyBorder="1" applyAlignment="1">
      <alignment/>
    </xf>
    <xf numFmtId="0" fontId="4" fillId="36" borderId="10" xfId="0" applyFont="1" applyFill="1" applyBorder="1" applyAlignment="1">
      <alignment/>
    </xf>
    <xf numFmtId="0" fontId="11" fillId="36" borderId="0" xfId="0" applyFont="1" applyFill="1" applyBorder="1" applyAlignment="1">
      <alignment/>
    </xf>
    <xf numFmtId="0" fontId="89" fillId="36" borderId="0" xfId="0" applyFont="1" applyFill="1" applyBorder="1" applyAlignment="1">
      <alignment vertical="center"/>
    </xf>
    <xf numFmtId="0" fontId="4" fillId="36" borderId="14" xfId="0" applyFont="1" applyFill="1" applyBorder="1" applyAlignment="1">
      <alignment/>
    </xf>
    <xf numFmtId="0" fontId="4" fillId="0" borderId="14" xfId="0" applyFont="1" applyBorder="1" applyAlignment="1">
      <alignment/>
    </xf>
    <xf numFmtId="0" fontId="90" fillId="36" borderId="0" xfId="0" applyFont="1" applyFill="1" applyBorder="1" applyAlignment="1">
      <alignment horizontal="center" vertical="center" wrapText="1"/>
    </xf>
    <xf numFmtId="0" fontId="90" fillId="36" borderId="0" xfId="0" applyFont="1" applyFill="1" applyBorder="1" applyAlignment="1">
      <alignment horizontal="center" vertical="center" wrapText="1"/>
    </xf>
    <xf numFmtId="0" fontId="19" fillId="0" borderId="0" xfId="0" applyFont="1" applyAlignment="1">
      <alignment/>
    </xf>
    <xf numFmtId="0" fontId="89" fillId="36" borderId="0" xfId="0" applyFont="1" applyFill="1" applyBorder="1" applyAlignment="1">
      <alignment horizontal="center" vertical="center"/>
    </xf>
    <xf numFmtId="4" fontId="0" fillId="36" borderId="24" xfId="0" applyNumberFormat="1" applyFill="1" applyBorder="1" applyAlignment="1">
      <alignment horizontal="center" vertical="center"/>
    </xf>
    <xf numFmtId="0" fontId="0" fillId="37" borderId="31" xfId="0" applyFill="1" applyBorder="1" applyAlignment="1">
      <alignment horizontal="center" vertical="center"/>
    </xf>
    <xf numFmtId="0" fontId="0" fillId="37" borderId="32" xfId="0" applyFill="1" applyBorder="1" applyAlignment="1">
      <alignment horizontal="center" vertical="center"/>
    </xf>
    <xf numFmtId="0" fontId="0" fillId="37" borderId="33" xfId="0" applyFill="1" applyBorder="1" applyAlignment="1">
      <alignment horizontal="center" vertical="center"/>
    </xf>
    <xf numFmtId="0" fontId="4" fillId="37" borderId="34" xfId="0" applyFont="1" applyFill="1" applyBorder="1" applyAlignment="1">
      <alignment horizontal="center" vertical="center"/>
    </xf>
    <xf numFmtId="0" fontId="10" fillId="37" borderId="35" xfId="0" applyFont="1" applyFill="1" applyBorder="1" applyAlignment="1">
      <alignment horizontal="center" vertical="center"/>
    </xf>
    <xf numFmtId="0" fontId="89" fillId="36" borderId="0" xfId="0" applyFont="1" applyFill="1" applyBorder="1" applyAlignment="1">
      <alignment/>
    </xf>
    <xf numFmtId="0" fontId="19" fillId="36" borderId="0" xfId="0" applyFont="1" applyFill="1" applyBorder="1" applyAlignment="1">
      <alignment/>
    </xf>
    <xf numFmtId="0" fontId="19" fillId="36" borderId="36" xfId="0" applyFont="1" applyFill="1" applyBorder="1" applyAlignment="1">
      <alignment/>
    </xf>
    <xf numFmtId="0" fontId="19" fillId="36" borderId="21" xfId="0" applyFont="1" applyFill="1" applyBorder="1" applyAlignment="1">
      <alignment/>
    </xf>
    <xf numFmtId="0" fontId="19" fillId="36" borderId="37" xfId="0" applyFont="1" applyFill="1" applyBorder="1" applyAlignment="1">
      <alignment/>
    </xf>
    <xf numFmtId="0" fontId="19" fillId="36" borderId="26" xfId="0" applyFont="1" applyFill="1" applyBorder="1" applyAlignment="1">
      <alignment/>
    </xf>
    <xf numFmtId="0" fontId="19" fillId="36" borderId="24" xfId="0" applyFont="1" applyFill="1" applyBorder="1" applyAlignment="1">
      <alignment/>
    </xf>
    <xf numFmtId="0" fontId="11" fillId="36" borderId="0" xfId="0" applyFont="1" applyFill="1" applyBorder="1" applyAlignment="1">
      <alignment horizontal="center" wrapText="1"/>
    </xf>
    <xf numFmtId="4" fontId="20" fillId="36" borderId="0" xfId="56" applyNumberFormat="1" applyFont="1" applyFill="1" applyBorder="1" applyAlignment="1">
      <alignment horizontal="center" textRotation="90" wrapText="1"/>
      <protection/>
    </xf>
    <xf numFmtId="0" fontId="19" fillId="0" borderId="36" xfId="0" applyFont="1" applyBorder="1" applyAlignment="1">
      <alignment/>
    </xf>
    <xf numFmtId="0" fontId="19" fillId="0" borderId="21" xfId="0" applyFont="1" applyBorder="1" applyAlignment="1">
      <alignment/>
    </xf>
    <xf numFmtId="0" fontId="19" fillId="0" borderId="37" xfId="0" applyFont="1" applyBorder="1" applyAlignment="1">
      <alignment/>
    </xf>
    <xf numFmtId="0" fontId="19" fillId="0" borderId="0" xfId="0" applyFont="1" applyBorder="1" applyAlignment="1">
      <alignment/>
    </xf>
    <xf numFmtId="0" fontId="11" fillId="0" borderId="0" xfId="0" applyFont="1" applyAlignment="1">
      <alignment/>
    </xf>
    <xf numFmtId="0" fontId="8" fillId="36" borderId="23" xfId="0" applyFont="1" applyFill="1" applyBorder="1" applyAlignment="1">
      <alignment/>
    </xf>
    <xf numFmtId="0" fontId="90" fillId="36" borderId="10" xfId="0" applyFont="1" applyFill="1" applyBorder="1" applyAlignment="1">
      <alignment vertical="center" wrapText="1"/>
    </xf>
    <xf numFmtId="0" fontId="88" fillId="0" borderId="10" xfId="0" applyFont="1" applyBorder="1" applyAlignment="1">
      <alignment/>
    </xf>
    <xf numFmtId="0" fontId="14" fillId="35" borderId="20" xfId="55" applyFont="1" applyFill="1" applyBorder="1" applyAlignment="1">
      <alignment horizontal="left" wrapText="1"/>
      <protection/>
    </xf>
    <xf numFmtId="0" fontId="22" fillId="35" borderId="20" xfId="0" applyNumberFormat="1" applyFont="1" applyFill="1" applyBorder="1" applyAlignment="1" quotePrefix="1">
      <alignment horizontal="right" wrapText="1"/>
    </xf>
    <xf numFmtId="0" fontId="22" fillId="35" borderId="20" xfId="0" applyFont="1" applyFill="1" applyBorder="1" applyAlignment="1">
      <alignment wrapText="1"/>
    </xf>
    <xf numFmtId="14" fontId="0" fillId="35" borderId="20" xfId="0" applyNumberFormat="1" applyFill="1" applyBorder="1" applyAlignment="1">
      <alignment/>
    </xf>
    <xf numFmtId="9" fontId="14" fillId="35" borderId="20" xfId="58" applyFont="1" applyFill="1" applyBorder="1" applyAlignment="1">
      <alignment horizontal="center" wrapText="1"/>
    </xf>
    <xf numFmtId="9" fontId="0" fillId="35" borderId="20" xfId="58" applyFont="1" applyFill="1" applyBorder="1" applyAlignment="1">
      <alignment/>
    </xf>
    <xf numFmtId="0" fontId="23" fillId="0" borderId="0" xfId="0" applyFont="1" applyAlignment="1">
      <alignment horizontal="justify"/>
    </xf>
    <xf numFmtId="0" fontId="24" fillId="0" borderId="0" xfId="0" applyFont="1" applyAlignment="1">
      <alignment horizontal="justify"/>
    </xf>
    <xf numFmtId="0" fontId="90" fillId="36" borderId="0" xfId="0" applyFont="1" applyFill="1" applyBorder="1" applyAlignment="1">
      <alignment horizontal="center" vertical="center" wrapText="1"/>
    </xf>
    <xf numFmtId="9" fontId="0" fillId="35" borderId="20" xfId="58" applyFont="1" applyFill="1" applyBorder="1" applyAlignment="1">
      <alignment/>
    </xf>
    <xf numFmtId="9" fontId="0" fillId="35" borderId="20" xfId="58" applyFont="1" applyFill="1" applyBorder="1" applyAlignment="1">
      <alignment horizontal="center" vertical="center"/>
    </xf>
    <xf numFmtId="0" fontId="0" fillId="0" borderId="0" xfId="0" applyFont="1" applyAlignment="1">
      <alignment/>
    </xf>
    <xf numFmtId="0" fontId="0" fillId="0" borderId="0" xfId="0" applyAlignment="1">
      <alignment horizontal="center"/>
    </xf>
    <xf numFmtId="9" fontId="0" fillId="36" borderId="0" xfId="58" applyFont="1" applyFill="1" applyBorder="1" applyAlignment="1">
      <alignment/>
    </xf>
    <xf numFmtId="3" fontId="0" fillId="36" borderId="0" xfId="0" applyNumberFormat="1" applyFill="1" applyBorder="1" applyAlignment="1">
      <alignment horizontal="center"/>
    </xf>
    <xf numFmtId="9" fontId="0" fillId="35" borderId="28" xfId="58" applyFont="1" applyFill="1" applyBorder="1" applyAlignment="1">
      <alignment/>
    </xf>
    <xf numFmtId="9" fontId="14" fillId="35" borderId="28" xfId="58" applyFont="1" applyFill="1" applyBorder="1" applyAlignment="1">
      <alignment horizontal="center" wrapText="1"/>
    </xf>
    <xf numFmtId="0" fontId="8" fillId="37" borderId="19" xfId="0" applyFont="1" applyFill="1" applyBorder="1" applyAlignment="1">
      <alignment horizontal="center" vertical="center"/>
    </xf>
    <xf numFmtId="0" fontId="0" fillId="0" borderId="0" xfId="0" applyBorder="1" applyAlignment="1">
      <alignment vertical="center"/>
    </xf>
    <xf numFmtId="0" fontId="19" fillId="0" borderId="0" xfId="0" applyFont="1" applyBorder="1" applyAlignment="1">
      <alignment horizontal="center" vertical="center"/>
    </xf>
    <xf numFmtId="0" fontId="16" fillId="0" borderId="0" xfId="0" applyFont="1" applyBorder="1" applyAlignment="1">
      <alignment horizontal="center" vertical="center"/>
    </xf>
    <xf numFmtId="0" fontId="11" fillId="37" borderId="18" xfId="0" applyFont="1" applyFill="1" applyBorder="1" applyAlignment="1">
      <alignment horizontal="center" vertical="center"/>
    </xf>
    <xf numFmtId="0" fontId="11" fillId="37" borderId="18" xfId="0" applyFont="1" applyFill="1" applyBorder="1" applyAlignment="1">
      <alignment horizontal="center"/>
    </xf>
    <xf numFmtId="3" fontId="19" fillId="38" borderId="18" xfId="0" applyNumberFormat="1" applyFont="1" applyFill="1" applyBorder="1" applyAlignment="1">
      <alignment/>
    </xf>
    <xf numFmtId="0" fontId="19" fillId="0" borderId="0" xfId="0" applyFont="1" applyAlignment="1">
      <alignment horizontal="center"/>
    </xf>
    <xf numFmtId="0" fontId="18" fillId="36" borderId="0" xfId="0" applyFont="1" applyFill="1" applyBorder="1" applyAlignment="1">
      <alignment horizontal="left" vertical="center" wrapText="1"/>
    </xf>
    <xf numFmtId="0" fontId="11" fillId="37" borderId="19" xfId="0" applyFont="1" applyFill="1" applyBorder="1" applyAlignment="1">
      <alignment horizontal="center"/>
    </xf>
    <xf numFmtId="0" fontId="0" fillId="35" borderId="20" xfId="0" applyFont="1" applyFill="1" applyBorder="1" applyAlignment="1">
      <alignment/>
    </xf>
    <xf numFmtId="0" fontId="16" fillId="0" borderId="0" xfId="0" applyFont="1" applyAlignment="1">
      <alignment/>
    </xf>
    <xf numFmtId="0" fontId="91" fillId="0" borderId="0" xfId="0" applyFont="1" applyAlignment="1">
      <alignment vertical="center"/>
    </xf>
    <xf numFmtId="0" fontId="91" fillId="0" borderId="0" xfId="0" applyFont="1" applyAlignment="1">
      <alignment horizontal="right" vertical="center" wrapText="1"/>
    </xf>
    <xf numFmtId="0" fontId="92" fillId="0" borderId="0" xfId="0" applyFont="1" applyAlignment="1">
      <alignment horizontal="left" vertical="center"/>
    </xf>
    <xf numFmtId="0" fontId="93" fillId="0" borderId="0" xfId="0" applyFont="1" applyAlignment="1">
      <alignment vertical="center"/>
    </xf>
    <xf numFmtId="0" fontId="31" fillId="0" borderId="0" xfId="0" applyFont="1" applyAlignment="1">
      <alignment/>
    </xf>
    <xf numFmtId="0" fontId="18" fillId="0" borderId="0" xfId="0" applyFont="1" applyAlignment="1">
      <alignment/>
    </xf>
    <xf numFmtId="3" fontId="16" fillId="36" borderId="20" xfId="0" applyNumberFormat="1" applyFont="1" applyFill="1" applyBorder="1" applyAlignment="1">
      <alignment/>
    </xf>
    <xf numFmtId="3" fontId="16" fillId="36" borderId="0" xfId="0" applyNumberFormat="1" applyFont="1" applyFill="1" applyBorder="1" applyAlignment="1">
      <alignment/>
    </xf>
    <xf numFmtId="3" fontId="16" fillId="37" borderId="30" xfId="0" applyNumberFormat="1" applyFont="1" applyFill="1" applyBorder="1" applyAlignment="1">
      <alignment/>
    </xf>
    <xf numFmtId="0" fontId="16" fillId="36" borderId="0" xfId="0" applyFont="1" applyFill="1" applyBorder="1" applyAlignment="1">
      <alignment/>
    </xf>
    <xf numFmtId="4" fontId="16" fillId="36" borderId="0" xfId="0" applyNumberFormat="1" applyFont="1" applyFill="1" applyBorder="1" applyAlignment="1">
      <alignment/>
    </xf>
    <xf numFmtId="0" fontId="16" fillId="36" borderId="0" xfId="0" applyFont="1" applyFill="1" applyAlignment="1">
      <alignment/>
    </xf>
    <xf numFmtId="0" fontId="16" fillId="0" borderId="0" xfId="0" applyFont="1" applyBorder="1" applyAlignment="1">
      <alignment/>
    </xf>
    <xf numFmtId="0" fontId="16" fillId="0" borderId="10" xfId="0" applyFont="1" applyBorder="1" applyAlignment="1">
      <alignment/>
    </xf>
    <xf numFmtId="0" fontId="8" fillId="36" borderId="0" xfId="0" applyFont="1" applyFill="1" applyBorder="1" applyAlignment="1">
      <alignment wrapText="1"/>
    </xf>
    <xf numFmtId="0" fontId="16" fillId="36" borderId="10" xfId="0" applyFont="1" applyFill="1" applyBorder="1" applyAlignment="1">
      <alignment/>
    </xf>
    <xf numFmtId="0" fontId="8" fillId="0" borderId="0" xfId="0" applyFont="1" applyAlignment="1">
      <alignment/>
    </xf>
    <xf numFmtId="0" fontId="94" fillId="5" borderId="20" xfId="0" applyFont="1" applyFill="1" applyBorder="1" applyAlignment="1">
      <alignment/>
    </xf>
    <xf numFmtId="3" fontId="16" fillId="37" borderId="22" xfId="0" applyNumberFormat="1" applyFont="1" applyFill="1" applyBorder="1" applyAlignment="1">
      <alignment/>
    </xf>
    <xf numFmtId="9" fontId="16" fillId="36" borderId="30" xfId="58" applyFont="1" applyFill="1" applyBorder="1" applyAlignment="1">
      <alignment/>
    </xf>
    <xf numFmtId="0" fontId="16" fillId="0" borderId="37" xfId="0" applyFont="1" applyBorder="1" applyAlignment="1">
      <alignment/>
    </xf>
    <xf numFmtId="9" fontId="8" fillId="36" borderId="0" xfId="58" applyFont="1" applyFill="1" applyBorder="1" applyAlignment="1">
      <alignment vertical="center"/>
    </xf>
    <xf numFmtId="49" fontId="16" fillId="36" borderId="0" xfId="0" applyNumberFormat="1" applyFont="1" applyFill="1" applyBorder="1" applyAlignment="1">
      <alignment/>
    </xf>
    <xf numFmtId="0" fontId="16" fillId="36" borderId="0" xfId="0" applyFont="1" applyFill="1" applyBorder="1" applyAlignment="1">
      <alignment horizontal="right"/>
    </xf>
    <xf numFmtId="0" fontId="91" fillId="0" borderId="0" xfId="0" applyFont="1" applyAlignment="1">
      <alignment horizontal="left" vertical="center"/>
    </xf>
    <xf numFmtId="0" fontId="8" fillId="0" borderId="0" xfId="0" applyFont="1" applyBorder="1" applyAlignment="1">
      <alignment/>
    </xf>
    <xf numFmtId="0" fontId="16" fillId="35" borderId="20" xfId="0" applyFont="1" applyFill="1" applyBorder="1" applyAlignment="1">
      <alignment/>
    </xf>
    <xf numFmtId="0" fontId="8" fillId="5" borderId="38" xfId="0" applyFont="1" applyFill="1" applyBorder="1" applyAlignment="1">
      <alignment/>
    </xf>
    <xf numFmtId="0" fontId="8" fillId="5" borderId="28" xfId="0" applyFont="1" applyFill="1" applyBorder="1" applyAlignment="1">
      <alignment/>
    </xf>
    <xf numFmtId="0" fontId="4" fillId="36" borderId="0" xfId="0" applyFont="1" applyFill="1" applyBorder="1" applyAlignment="1">
      <alignment wrapText="1"/>
    </xf>
    <xf numFmtId="10" fontId="21" fillId="35" borderId="29" xfId="58" applyNumberFormat="1" applyFont="1" applyFill="1" applyBorder="1" applyAlignment="1">
      <alignment horizontal="center" wrapText="1"/>
    </xf>
    <xf numFmtId="0" fontId="0" fillId="35" borderId="29" xfId="0" applyFill="1" applyBorder="1" applyAlignment="1">
      <alignment/>
    </xf>
    <xf numFmtId="3" fontId="0" fillId="36" borderId="20" xfId="0" applyNumberFormat="1" applyFill="1" applyBorder="1" applyAlignment="1">
      <alignment/>
    </xf>
    <xf numFmtId="0" fontId="91" fillId="0" borderId="0" xfId="0" applyFont="1" applyAlignment="1">
      <alignment horizontal="left" vertical="center" wrapText="1"/>
    </xf>
    <xf numFmtId="0" fontId="27" fillId="4" borderId="0" xfId="0" applyFont="1" applyFill="1" applyBorder="1" applyAlignment="1">
      <alignment vertical="center" wrapText="1"/>
    </xf>
    <xf numFmtId="0" fontId="95" fillId="36" borderId="0" xfId="0" applyFont="1" applyFill="1" applyBorder="1" applyAlignment="1">
      <alignment vertical="justify" wrapText="1"/>
    </xf>
    <xf numFmtId="1" fontId="0" fillId="0" borderId="0" xfId="0" applyNumberFormat="1" applyAlignment="1">
      <alignment/>
    </xf>
    <xf numFmtId="2" fontId="0" fillId="0" borderId="0" xfId="0" applyNumberFormat="1" applyAlignment="1">
      <alignment/>
    </xf>
    <xf numFmtId="0" fontId="0" fillId="39" borderId="0" xfId="0" applyFont="1" applyFill="1" applyAlignment="1">
      <alignment/>
    </xf>
    <xf numFmtId="0" fontId="18" fillId="36" borderId="0" xfId="0" applyFont="1" applyFill="1" applyBorder="1" applyAlignment="1">
      <alignment horizontal="left" vertical="center" wrapText="1"/>
    </xf>
    <xf numFmtId="0" fontId="0" fillId="37" borderId="27" xfId="0" applyFill="1" applyBorder="1" applyAlignment="1">
      <alignment horizontal="center" vertical="center" wrapText="1"/>
    </xf>
    <xf numFmtId="0" fontId="16" fillId="36" borderId="0" xfId="0" applyFont="1" applyFill="1" applyBorder="1" applyAlignment="1">
      <alignment horizontal="left" wrapText="1"/>
    </xf>
    <xf numFmtId="0" fontId="4" fillId="37" borderId="27" xfId="0" applyFont="1" applyFill="1" applyBorder="1" applyAlignment="1">
      <alignment horizontal="center" vertical="center" wrapText="1"/>
    </xf>
    <xf numFmtId="0" fontId="15" fillId="37" borderId="39" xfId="0" applyFont="1" applyFill="1" applyBorder="1" applyAlignment="1">
      <alignment horizontal="left" vertical="center"/>
    </xf>
    <xf numFmtId="0" fontId="16" fillId="0" borderId="29" xfId="0" applyFont="1" applyBorder="1" applyAlignment="1">
      <alignment horizontal="center" wrapText="1"/>
    </xf>
    <xf numFmtId="0" fontId="16" fillId="0" borderId="40" xfId="0" applyFont="1" applyBorder="1" applyAlignment="1">
      <alignment horizontal="center" wrapText="1"/>
    </xf>
    <xf numFmtId="0" fontId="16" fillId="0" borderId="30" xfId="0" applyFont="1" applyBorder="1" applyAlignment="1">
      <alignment horizontal="center" wrapText="1"/>
    </xf>
    <xf numFmtId="0" fontId="8" fillId="36" borderId="0" xfId="0" applyFont="1" applyFill="1" applyBorder="1" applyAlignment="1">
      <alignment horizontal="center" wrapText="1"/>
    </xf>
    <xf numFmtId="0" fontId="18" fillId="0" borderId="0" xfId="0" applyFont="1" applyAlignment="1">
      <alignment horizontal="right" vertical="center"/>
    </xf>
    <xf numFmtId="0" fontId="16" fillId="36" borderId="0" xfId="0" applyFont="1" applyFill="1" applyBorder="1" applyAlignment="1">
      <alignment vertical="top" wrapText="1"/>
    </xf>
    <xf numFmtId="0" fontId="8" fillId="37" borderId="18" xfId="0" applyFont="1" applyFill="1" applyBorder="1" applyAlignment="1">
      <alignment horizontal="center"/>
    </xf>
    <xf numFmtId="3" fontId="16" fillId="38" borderId="18" xfId="0" applyNumberFormat="1" applyFont="1" applyFill="1" applyBorder="1" applyAlignment="1">
      <alignment/>
    </xf>
    <xf numFmtId="0" fontId="16" fillId="0" borderId="0" xfId="0" applyFont="1" applyAlignment="1">
      <alignment horizontal="center"/>
    </xf>
    <xf numFmtId="0" fontId="4" fillId="37" borderId="41" xfId="0" applyFont="1" applyFill="1" applyBorder="1" applyAlignment="1">
      <alignment horizontal="center" vertical="center" wrapText="1"/>
    </xf>
    <xf numFmtId="0" fontId="4" fillId="37" borderId="42" xfId="0" applyFont="1" applyFill="1" applyBorder="1" applyAlignment="1">
      <alignment horizontal="center" vertical="center" wrapText="1"/>
    </xf>
    <xf numFmtId="0" fontId="0" fillId="37" borderId="43" xfId="0" applyFill="1" applyBorder="1" applyAlignment="1">
      <alignment horizontal="center" vertical="center" wrapText="1"/>
    </xf>
    <xf numFmtId="0" fontId="4" fillId="37" borderId="43" xfId="0" applyFont="1" applyFill="1" applyBorder="1" applyAlignment="1">
      <alignment horizontal="center" vertical="center" wrapText="1"/>
    </xf>
    <xf numFmtId="0" fontId="4" fillId="37" borderId="31" xfId="0" applyFont="1" applyFill="1" applyBorder="1" applyAlignment="1">
      <alignment horizontal="center" vertical="center" wrapText="1"/>
    </xf>
    <xf numFmtId="0" fontId="4" fillId="37" borderId="44" xfId="0" applyFont="1" applyFill="1" applyBorder="1" applyAlignment="1">
      <alignment horizontal="center" vertical="center" wrapText="1"/>
    </xf>
    <xf numFmtId="0" fontId="4" fillId="37" borderId="43" xfId="0" applyFont="1" applyFill="1" applyBorder="1" applyAlignment="1">
      <alignment/>
    </xf>
    <xf numFmtId="0" fontId="96" fillId="36" borderId="0" xfId="0" applyFont="1" applyFill="1" applyBorder="1" applyAlignment="1">
      <alignment/>
    </xf>
    <xf numFmtId="0" fontId="4" fillId="35" borderId="28" xfId="0" applyFont="1" applyFill="1" applyBorder="1" applyAlignment="1">
      <alignment/>
    </xf>
    <xf numFmtId="0" fontId="0" fillId="36" borderId="28" xfId="0" applyFill="1" applyBorder="1" applyAlignment="1">
      <alignment/>
    </xf>
    <xf numFmtId="4" fontId="0" fillId="36" borderId="28" xfId="0" applyNumberFormat="1" applyFill="1" applyBorder="1" applyAlignment="1">
      <alignment horizontal="center" vertical="center"/>
    </xf>
    <xf numFmtId="0" fontId="0" fillId="35" borderId="28" xfId="0" applyFill="1" applyBorder="1" applyAlignment="1">
      <alignment horizontal="center" vertical="center"/>
    </xf>
    <xf numFmtId="4" fontId="0" fillId="36" borderId="28" xfId="0" applyNumberFormat="1" applyFill="1" applyBorder="1" applyAlignment="1">
      <alignment/>
    </xf>
    <xf numFmtId="0" fontId="16" fillId="36" borderId="0" xfId="0" applyFont="1" applyFill="1" applyBorder="1" applyAlignment="1">
      <alignment wrapText="1"/>
    </xf>
    <xf numFmtId="0" fontId="0" fillId="36" borderId="45" xfId="0" applyFill="1" applyBorder="1" applyAlignment="1">
      <alignment/>
    </xf>
    <xf numFmtId="0" fontId="0" fillId="0" borderId="45" xfId="0" applyBorder="1" applyAlignment="1">
      <alignment/>
    </xf>
    <xf numFmtId="0" fontId="0" fillId="0" borderId="0" xfId="0" applyBorder="1" applyAlignment="1">
      <alignment horizontal="center" vertical="center" wrapText="1"/>
    </xf>
    <xf numFmtId="0" fontId="8" fillId="36" borderId="0" xfId="0" applyFont="1" applyFill="1" applyBorder="1" applyAlignment="1">
      <alignment horizontal="center" vertical="center"/>
    </xf>
    <xf numFmtId="3" fontId="19" fillId="36" borderId="0" xfId="0" applyNumberFormat="1" applyFont="1" applyFill="1" applyBorder="1" applyAlignment="1">
      <alignment/>
    </xf>
    <xf numFmtId="0" fontId="0" fillId="36" borderId="0" xfId="0" applyFill="1" applyBorder="1" applyAlignment="1">
      <alignment vertical="center"/>
    </xf>
    <xf numFmtId="0" fontId="89" fillId="36" borderId="45" xfId="0" applyFont="1" applyFill="1" applyBorder="1" applyAlignment="1">
      <alignment/>
    </xf>
    <xf numFmtId="0" fontId="0" fillId="0" borderId="45" xfId="0" applyBorder="1" applyAlignment="1">
      <alignment vertical="center"/>
    </xf>
    <xf numFmtId="0" fontId="96" fillId="0" borderId="0" xfId="0" applyFont="1" applyAlignment="1">
      <alignment/>
    </xf>
    <xf numFmtId="3" fontId="31" fillId="36" borderId="20" xfId="0" applyNumberFormat="1" applyFont="1" applyFill="1" applyBorder="1" applyAlignment="1">
      <alignment/>
    </xf>
    <xf numFmtId="0" fontId="34" fillId="36" borderId="20" xfId="0" applyFont="1" applyFill="1" applyBorder="1" applyAlignment="1">
      <alignment horizontal="right"/>
    </xf>
    <xf numFmtId="0" fontId="8" fillId="36" borderId="0" xfId="0" applyFont="1" applyFill="1" applyBorder="1" applyAlignment="1">
      <alignment horizontal="center"/>
    </xf>
    <xf numFmtId="0" fontId="95" fillId="0" borderId="14" xfId="0" applyFont="1" applyBorder="1" applyAlignment="1">
      <alignment/>
    </xf>
    <xf numFmtId="0" fontId="97" fillId="0" borderId="14" xfId="0" applyFont="1" applyBorder="1" applyAlignment="1">
      <alignment/>
    </xf>
    <xf numFmtId="0" fontId="34" fillId="36" borderId="0" xfId="0" applyFont="1" applyFill="1" applyBorder="1" applyAlignment="1">
      <alignment horizontal="right"/>
    </xf>
    <xf numFmtId="3" fontId="35" fillId="36" borderId="0" xfId="0" applyNumberFormat="1" applyFont="1" applyFill="1" applyBorder="1" applyAlignment="1">
      <alignment horizontal="center" vertical="center" wrapText="1"/>
    </xf>
    <xf numFmtId="0" fontId="8" fillId="36" borderId="0" xfId="0" applyFont="1" applyFill="1" applyBorder="1" applyAlignment="1">
      <alignment vertical="center"/>
    </xf>
    <xf numFmtId="9" fontId="8" fillId="0" borderId="20" xfId="58" applyFont="1" applyBorder="1" applyAlignment="1">
      <alignment horizontal="center" vertical="center"/>
    </xf>
    <xf numFmtId="0" fontId="16" fillId="0" borderId="15" xfId="0" applyFont="1" applyBorder="1" applyAlignment="1">
      <alignment/>
    </xf>
    <xf numFmtId="0" fontId="16" fillId="0" borderId="14" xfId="0" applyFont="1" applyBorder="1" applyAlignment="1">
      <alignment/>
    </xf>
    <xf numFmtId="0" fontId="16" fillId="0" borderId="16" xfId="0" applyFont="1" applyBorder="1" applyAlignment="1">
      <alignment/>
    </xf>
    <xf numFmtId="0" fontId="16" fillId="0" borderId="17" xfId="0" applyFont="1" applyBorder="1" applyAlignment="1">
      <alignment/>
    </xf>
    <xf numFmtId="0" fontId="97" fillId="0" borderId="10" xfId="0" applyFont="1" applyBorder="1" applyAlignment="1">
      <alignment/>
    </xf>
    <xf numFmtId="49" fontId="16" fillId="0" borderId="38" xfId="0" applyNumberFormat="1" applyFont="1" applyBorder="1" applyAlignment="1">
      <alignment/>
    </xf>
    <xf numFmtId="0" fontId="16" fillId="0" borderId="38" xfId="0" applyFont="1" applyBorder="1" applyAlignment="1">
      <alignment horizontal="right"/>
    </xf>
    <xf numFmtId="0" fontId="4" fillId="37" borderId="20" xfId="0" applyFont="1" applyFill="1" applyBorder="1" applyAlignment="1">
      <alignment horizontal="center" vertical="center" wrapText="1"/>
    </xf>
    <xf numFmtId="0" fontId="4" fillId="37" borderId="20" xfId="0" applyFont="1" applyFill="1" applyBorder="1" applyAlignment="1">
      <alignment horizontal="center" wrapText="1"/>
    </xf>
    <xf numFmtId="0" fontId="4" fillId="37" borderId="20" xfId="0" applyFont="1" applyFill="1" applyBorder="1" applyAlignment="1">
      <alignment vertical="center" wrapText="1"/>
    </xf>
    <xf numFmtId="0" fontId="4" fillId="37" borderId="20" xfId="0" applyFont="1" applyFill="1" applyBorder="1" applyAlignment="1">
      <alignment horizontal="center" vertical="center"/>
    </xf>
    <xf numFmtId="0" fontId="4" fillId="37" borderId="20" xfId="0" applyFont="1" applyFill="1" applyBorder="1" applyAlignment="1">
      <alignment vertical="center"/>
    </xf>
    <xf numFmtId="3" fontId="11" fillId="36" borderId="18" xfId="0" applyNumberFormat="1" applyFont="1" applyFill="1" applyBorder="1" applyAlignment="1">
      <alignment/>
    </xf>
    <xf numFmtId="3" fontId="11" fillId="36" borderId="18" xfId="0" applyNumberFormat="1" applyFont="1" applyFill="1" applyBorder="1" applyAlignment="1">
      <alignment vertical="center"/>
    </xf>
    <xf numFmtId="0" fontId="11" fillId="0" borderId="0" xfId="0" applyFont="1" applyAlignment="1">
      <alignment wrapText="1"/>
    </xf>
    <xf numFmtId="0" fontId="17" fillId="0" borderId="0" xfId="0" applyFont="1" applyAlignment="1">
      <alignment wrapText="1"/>
    </xf>
    <xf numFmtId="3" fontId="4" fillId="36" borderId="29" xfId="0" applyNumberFormat="1" applyFont="1" applyFill="1" applyBorder="1" applyAlignment="1">
      <alignment/>
    </xf>
    <xf numFmtId="3" fontId="4" fillId="36" borderId="30" xfId="0" applyNumberFormat="1" applyFont="1" applyFill="1" applyBorder="1" applyAlignment="1">
      <alignment/>
    </xf>
    <xf numFmtId="0" fontId="18" fillId="6" borderId="0" xfId="0" applyFont="1" applyFill="1" applyBorder="1" applyAlignment="1">
      <alignment/>
    </xf>
    <xf numFmtId="0" fontId="0" fillId="6" borderId="0" xfId="0" applyFill="1" applyBorder="1" applyAlignment="1">
      <alignment/>
    </xf>
    <xf numFmtId="0" fontId="0" fillId="6" borderId="0" xfId="0" applyFill="1" applyAlignment="1">
      <alignment/>
    </xf>
    <xf numFmtId="0" fontId="18" fillId="36" borderId="0" xfId="0" applyFont="1" applyFill="1" applyBorder="1" applyAlignment="1">
      <alignment vertical="center" wrapText="1"/>
    </xf>
    <xf numFmtId="0" fontId="18" fillId="6" borderId="46" xfId="0" applyFont="1" applyFill="1" applyBorder="1" applyAlignment="1">
      <alignment vertical="center" wrapText="1"/>
    </xf>
    <xf numFmtId="3" fontId="0" fillId="0" borderId="28" xfId="0" applyNumberFormat="1" applyBorder="1" applyAlignment="1">
      <alignment/>
    </xf>
    <xf numFmtId="0" fontId="0" fillId="37" borderId="20" xfId="0" applyFill="1" applyBorder="1" applyAlignment="1">
      <alignment horizontal="center" vertical="center"/>
    </xf>
    <xf numFmtId="0" fontId="0" fillId="37" borderId="28" xfId="0" applyFill="1" applyBorder="1" applyAlignment="1">
      <alignment/>
    </xf>
    <xf numFmtId="0" fontId="0" fillId="37" borderId="38" xfId="0" applyFill="1" applyBorder="1" applyAlignment="1">
      <alignment/>
    </xf>
    <xf numFmtId="0" fontId="4" fillId="37" borderId="38" xfId="0" applyFont="1" applyFill="1" applyBorder="1" applyAlignment="1">
      <alignment horizontal="center" vertical="center" wrapText="1"/>
    </xf>
    <xf numFmtId="0" fontId="4" fillId="37" borderId="38" xfId="0" applyFont="1" applyFill="1" applyBorder="1" applyAlignment="1">
      <alignment horizontal="center"/>
    </xf>
    <xf numFmtId="0" fontId="4" fillId="37" borderId="28" xfId="0" applyFont="1" applyFill="1" applyBorder="1" applyAlignment="1">
      <alignment horizontal="center" vertical="center" wrapText="1"/>
    </xf>
    <xf numFmtId="0" fontId="4" fillId="37" borderId="28" xfId="0" applyFont="1" applyFill="1" applyBorder="1" applyAlignment="1">
      <alignment/>
    </xf>
    <xf numFmtId="0" fontId="15" fillId="37" borderId="35" xfId="0" applyFont="1" applyFill="1" applyBorder="1" applyAlignment="1">
      <alignment horizontal="center" vertical="center"/>
    </xf>
    <xf numFmtId="0" fontId="4" fillId="37" borderId="31" xfId="0" applyFont="1" applyFill="1" applyBorder="1" applyAlignment="1">
      <alignment horizontal="center" vertical="center"/>
    </xf>
    <xf numFmtId="0" fontId="4" fillId="37" borderId="32" xfId="0" applyFont="1" applyFill="1" applyBorder="1" applyAlignment="1">
      <alignment horizontal="center" vertical="center"/>
    </xf>
    <xf numFmtId="0" fontId="4" fillId="37" borderId="33" xfId="0" applyFont="1" applyFill="1" applyBorder="1" applyAlignment="1">
      <alignment horizontal="center" vertical="center"/>
    </xf>
    <xf numFmtId="0" fontId="8" fillId="37" borderId="20" xfId="0" applyFont="1" applyFill="1" applyBorder="1" applyAlignment="1">
      <alignment/>
    </xf>
    <xf numFmtId="0" fontId="16" fillId="37" borderId="20" xfId="0" applyFont="1" applyFill="1" applyBorder="1" applyAlignment="1">
      <alignment/>
    </xf>
    <xf numFmtId="0" fontId="0" fillId="0" borderId="0" xfId="0" applyAlignment="1">
      <alignment horizontal="left"/>
    </xf>
    <xf numFmtId="0" fontId="0" fillId="36" borderId="0" xfId="0" applyFill="1" applyAlignment="1">
      <alignment horizontal="left"/>
    </xf>
    <xf numFmtId="0" fontId="4" fillId="5" borderId="20" xfId="0" applyFont="1" applyFill="1" applyBorder="1" applyAlignment="1">
      <alignment wrapText="1"/>
    </xf>
    <xf numFmtId="3" fontId="0" fillId="0" borderId="20" xfId="0" applyNumberFormat="1" applyBorder="1" applyAlignment="1">
      <alignment/>
    </xf>
    <xf numFmtId="0" fontId="4" fillId="36" borderId="0" xfId="0" applyFont="1" applyFill="1" applyBorder="1" applyAlignment="1">
      <alignment horizontal="left" wrapText="1"/>
    </xf>
    <xf numFmtId="0" fontId="4" fillId="36" borderId="20" xfId="0" applyFont="1" applyFill="1" applyBorder="1" applyAlignment="1">
      <alignment horizontal="left" wrapText="1"/>
    </xf>
    <xf numFmtId="0" fontId="97" fillId="36" borderId="0" xfId="0" applyFont="1" applyFill="1" applyBorder="1" applyAlignment="1">
      <alignment horizontal="left" wrapText="1"/>
    </xf>
    <xf numFmtId="0" fontId="18" fillId="2" borderId="0" xfId="0" applyFont="1" applyFill="1" applyBorder="1" applyAlignment="1">
      <alignment/>
    </xf>
    <xf numFmtId="0" fontId="18" fillId="2" borderId="46" xfId="0" applyFont="1" applyFill="1" applyBorder="1" applyAlignment="1">
      <alignment vertical="center" wrapText="1"/>
    </xf>
    <xf numFmtId="0" fontId="0" fillId="2" borderId="0" xfId="0" applyFill="1" applyAlignment="1">
      <alignment/>
    </xf>
    <xf numFmtId="4" fontId="19" fillId="36" borderId="20" xfId="0" applyNumberFormat="1" applyFont="1" applyFill="1" applyBorder="1" applyAlignment="1">
      <alignment/>
    </xf>
    <xf numFmtId="4" fontId="19" fillId="36" borderId="0" xfId="0" applyNumberFormat="1" applyFont="1" applyFill="1" applyBorder="1" applyAlignment="1">
      <alignment/>
    </xf>
    <xf numFmtId="0" fontId="19" fillId="0" borderId="20" xfId="0" applyFont="1" applyBorder="1" applyAlignment="1">
      <alignment/>
    </xf>
    <xf numFmtId="0" fontId="31" fillId="35" borderId="28" xfId="0" applyFont="1" applyFill="1" applyBorder="1" applyAlignment="1">
      <alignment vertical="center"/>
    </xf>
    <xf numFmtId="0" fontId="31" fillId="36" borderId="0" xfId="0" applyFont="1" applyFill="1" applyBorder="1" applyAlignment="1">
      <alignment/>
    </xf>
    <xf numFmtId="0" fontId="18" fillId="36" borderId="45" xfId="0" applyFont="1" applyFill="1" applyBorder="1" applyAlignment="1">
      <alignment/>
    </xf>
    <xf numFmtId="0" fontId="39" fillId="40" borderId="45" xfId="0" applyFont="1" applyFill="1" applyBorder="1" applyAlignment="1">
      <alignment horizontal="center" vertical="center" wrapText="1"/>
    </xf>
    <xf numFmtId="0" fontId="31" fillId="40" borderId="47" xfId="0" applyFont="1" applyFill="1" applyBorder="1" applyAlignment="1">
      <alignment horizontal="center" vertical="center"/>
    </xf>
    <xf numFmtId="0" fontId="18" fillId="40" borderId="45" xfId="0" applyFont="1" applyFill="1" applyBorder="1" applyAlignment="1">
      <alignment horizontal="center" vertical="center"/>
    </xf>
    <xf numFmtId="0" fontId="31" fillId="0" borderId="48" xfId="0" applyFont="1" applyBorder="1" applyAlignment="1">
      <alignment/>
    </xf>
    <xf numFmtId="0" fontId="31" fillId="35" borderId="47" xfId="0" applyFont="1" applyFill="1" applyBorder="1" applyAlignment="1">
      <alignment horizontal="center" vertical="center"/>
    </xf>
    <xf numFmtId="0" fontId="8" fillId="37" borderId="43" xfId="0" applyFont="1" applyFill="1" applyBorder="1" applyAlignment="1">
      <alignment horizontal="center" vertical="center"/>
    </xf>
    <xf numFmtId="3" fontId="8" fillId="36" borderId="43" xfId="0" applyNumberFormat="1" applyFont="1" applyFill="1" applyBorder="1" applyAlignment="1">
      <alignment vertical="center"/>
    </xf>
    <xf numFmtId="0" fontId="18" fillId="0" borderId="10" xfId="0" applyFont="1" applyBorder="1" applyAlignment="1">
      <alignment/>
    </xf>
    <xf numFmtId="0" fontId="8" fillId="37" borderId="16" xfId="0" applyFont="1" applyFill="1" applyBorder="1" applyAlignment="1">
      <alignment horizontal="center"/>
    </xf>
    <xf numFmtId="0" fontId="0" fillId="35" borderId="43" xfId="0" applyFill="1" applyBorder="1" applyAlignment="1">
      <alignment/>
    </xf>
    <xf numFmtId="0" fontId="8" fillId="37" borderId="49" xfId="0" applyFont="1" applyFill="1" applyBorder="1" applyAlignment="1">
      <alignment horizontal="center" vertical="center"/>
    </xf>
    <xf numFmtId="3" fontId="8" fillId="38" borderId="49" xfId="0" applyNumberFormat="1" applyFont="1" applyFill="1" applyBorder="1" applyAlignment="1">
      <alignment horizontal="center" vertical="center"/>
    </xf>
    <xf numFmtId="3" fontId="0" fillId="36" borderId="43" xfId="0" applyNumberFormat="1" applyFill="1" applyBorder="1" applyAlignment="1">
      <alignment/>
    </xf>
    <xf numFmtId="0" fontId="0" fillId="36" borderId="43" xfId="0" applyFill="1" applyBorder="1" applyAlignment="1">
      <alignment/>
    </xf>
    <xf numFmtId="3" fontId="35" fillId="36" borderId="30" xfId="0" applyNumberFormat="1" applyFont="1" applyFill="1" applyBorder="1" applyAlignment="1">
      <alignment horizontal="center" vertical="center" wrapText="1"/>
    </xf>
    <xf numFmtId="0" fontId="18" fillId="0" borderId="0" xfId="0" applyFont="1" applyBorder="1" applyAlignment="1">
      <alignment/>
    </xf>
    <xf numFmtId="0" fontId="16" fillId="36" borderId="34" xfId="0" applyFont="1" applyFill="1" applyBorder="1" applyAlignment="1">
      <alignment/>
    </xf>
    <xf numFmtId="0" fontId="31" fillId="0" borderId="10" xfId="0" applyFont="1" applyBorder="1" applyAlignment="1">
      <alignment/>
    </xf>
    <xf numFmtId="0" fontId="31" fillId="36" borderId="10" xfId="0" applyFont="1" applyFill="1" applyBorder="1" applyAlignment="1">
      <alignment/>
    </xf>
    <xf numFmtId="0" fontId="16" fillId="35" borderId="34" xfId="0" applyFont="1" applyFill="1" applyBorder="1" applyAlignment="1">
      <alignment/>
    </xf>
    <xf numFmtId="0" fontId="16" fillId="35" borderId="32" xfId="0" applyFont="1" applyFill="1" applyBorder="1" applyAlignment="1">
      <alignment/>
    </xf>
    <xf numFmtId="0" fontId="16" fillId="35" borderId="50" xfId="0" applyFont="1" applyFill="1" applyBorder="1" applyAlignment="1">
      <alignment/>
    </xf>
    <xf numFmtId="0" fontId="16" fillId="35" borderId="51" xfId="0" applyFont="1" applyFill="1" applyBorder="1" applyAlignment="1">
      <alignment/>
    </xf>
    <xf numFmtId="9" fontId="8" fillId="35" borderId="52" xfId="58" applyFont="1" applyFill="1" applyBorder="1" applyAlignment="1">
      <alignment vertical="center"/>
    </xf>
    <xf numFmtId="0" fontId="8" fillId="0" borderId="39" xfId="0" applyFont="1" applyBorder="1" applyAlignment="1">
      <alignment/>
    </xf>
    <xf numFmtId="0" fontId="31" fillId="0" borderId="39" xfId="0" applyFont="1" applyBorder="1" applyAlignment="1">
      <alignment/>
    </xf>
    <xf numFmtId="0" fontId="31" fillId="35" borderId="53" xfId="0" applyFont="1" applyFill="1" applyBorder="1" applyAlignment="1">
      <alignment/>
    </xf>
    <xf numFmtId="0" fontId="31" fillId="35" borderId="39" xfId="0" applyFont="1" applyFill="1" applyBorder="1" applyAlignment="1">
      <alignment/>
    </xf>
    <xf numFmtId="0" fontId="16" fillId="35" borderId="39" xfId="0" applyFont="1" applyFill="1" applyBorder="1" applyAlignment="1">
      <alignment/>
    </xf>
    <xf numFmtId="9" fontId="8" fillId="35" borderId="54" xfId="58" applyFont="1" applyFill="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6" fillId="35" borderId="29" xfId="0" applyFont="1" applyFill="1" applyBorder="1" applyAlignment="1">
      <alignment vertical="center"/>
    </xf>
    <xf numFmtId="0" fontId="16" fillId="35" borderId="40" xfId="0" applyFont="1" applyFill="1" applyBorder="1" applyAlignment="1">
      <alignment vertical="center"/>
    </xf>
    <xf numFmtId="0" fontId="16" fillId="35" borderId="30" xfId="0" applyFont="1" applyFill="1" applyBorder="1" applyAlignment="1">
      <alignment/>
    </xf>
    <xf numFmtId="0" fontId="16" fillId="0" borderId="0" xfId="0" applyFont="1" applyBorder="1" applyAlignment="1">
      <alignment horizontal="right" vertical="center"/>
    </xf>
    <xf numFmtId="0" fontId="16" fillId="35" borderId="36" xfId="0" applyFont="1" applyFill="1" applyBorder="1" applyAlignment="1">
      <alignment vertical="center"/>
    </xf>
    <xf numFmtId="0" fontId="16" fillId="35" borderId="21" xfId="0" applyFont="1" applyFill="1" applyBorder="1" applyAlignment="1">
      <alignment vertical="center"/>
    </xf>
    <xf numFmtId="0" fontId="16" fillId="35" borderId="22" xfId="0" applyFont="1" applyFill="1" applyBorder="1" applyAlignment="1">
      <alignment vertical="center"/>
    </xf>
    <xf numFmtId="0" fontId="16" fillId="0" borderId="26" xfId="0" applyFont="1" applyBorder="1" applyAlignment="1">
      <alignment vertical="center"/>
    </xf>
    <xf numFmtId="0" fontId="16" fillId="0" borderId="24" xfId="0" applyFont="1" applyBorder="1" applyAlignment="1">
      <alignment vertical="center"/>
    </xf>
    <xf numFmtId="0" fontId="16" fillId="35" borderId="26" xfId="0" applyFont="1" applyFill="1" applyBorder="1" applyAlignment="1">
      <alignment vertical="center"/>
    </xf>
    <xf numFmtId="0" fontId="16" fillId="35" borderId="24" xfId="0" applyFont="1" applyFill="1" applyBorder="1" applyAlignment="1">
      <alignment vertical="center"/>
    </xf>
    <xf numFmtId="0" fontId="16" fillId="35" borderId="25" xfId="0" applyFont="1" applyFill="1" applyBorder="1" applyAlignment="1">
      <alignment vertical="center"/>
    </xf>
    <xf numFmtId="0" fontId="8" fillId="0" borderId="37" xfId="0" applyFont="1" applyBorder="1" applyAlignment="1">
      <alignment horizontal="left" vertical="center"/>
    </xf>
    <xf numFmtId="0" fontId="31" fillId="36" borderId="0" xfId="0" applyFont="1" applyFill="1" applyBorder="1" applyAlignment="1">
      <alignment horizontal="left" vertical="center"/>
    </xf>
    <xf numFmtId="0" fontId="16" fillId="36" borderId="0" xfId="0" applyFont="1" applyFill="1" applyBorder="1" applyAlignment="1">
      <alignment horizontal="left" vertical="center"/>
    </xf>
    <xf numFmtId="9" fontId="8" fillId="36" borderId="23" xfId="58" applyFont="1" applyFill="1" applyBorder="1" applyAlignment="1">
      <alignment horizontal="left" vertical="center"/>
    </xf>
    <xf numFmtId="0" fontId="16" fillId="0" borderId="0" xfId="0" applyFont="1" applyAlignment="1">
      <alignment horizontal="left" vertical="center"/>
    </xf>
    <xf numFmtId="0" fontId="0" fillId="35" borderId="20" xfId="0" applyFill="1" applyBorder="1" applyAlignment="1">
      <alignment horizontal="center"/>
    </xf>
    <xf numFmtId="0" fontId="4" fillId="37" borderId="38"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4" fillId="37" borderId="26" xfId="0" applyFont="1" applyFill="1" applyBorder="1" applyAlignment="1">
      <alignment horizontal="center" wrapText="1"/>
    </xf>
    <xf numFmtId="0" fontId="4" fillId="37" borderId="25" xfId="0" applyFont="1" applyFill="1" applyBorder="1" applyAlignment="1">
      <alignment horizontal="center" wrapText="1"/>
    </xf>
    <xf numFmtId="0" fontId="4" fillId="37" borderId="28" xfId="0" applyFont="1" applyFill="1" applyBorder="1" applyAlignment="1">
      <alignment vertical="center" wrapText="1"/>
    </xf>
    <xf numFmtId="0" fontId="4" fillId="37" borderId="21"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22" xfId="0" applyFont="1" applyFill="1" applyBorder="1" applyAlignment="1">
      <alignment horizontal="center" vertical="center"/>
    </xf>
    <xf numFmtId="0" fontId="4" fillId="37" borderId="25" xfId="0" applyFont="1" applyFill="1" applyBorder="1" applyAlignment="1">
      <alignment horizontal="center" vertical="center"/>
    </xf>
    <xf numFmtId="0" fontId="4" fillId="37" borderId="38" xfId="0" applyFont="1" applyFill="1" applyBorder="1" applyAlignment="1">
      <alignment vertical="center" wrapText="1"/>
    </xf>
    <xf numFmtId="0" fontId="0" fillId="0" borderId="0" xfId="0" applyAlignment="1">
      <alignment vertical="center"/>
    </xf>
    <xf numFmtId="0" fontId="15" fillId="37" borderId="28" xfId="0" applyFont="1" applyFill="1" applyBorder="1" applyAlignment="1">
      <alignment horizontal="center" wrapText="1"/>
    </xf>
    <xf numFmtId="0" fontId="86" fillId="0" borderId="0" xfId="0" applyFont="1" applyAlignment="1">
      <alignment horizontal="left"/>
    </xf>
    <xf numFmtId="0" fontId="12" fillId="0" borderId="0" xfId="0" applyFont="1" applyAlignment="1">
      <alignment horizontal="center" wrapText="1"/>
    </xf>
    <xf numFmtId="0" fontId="91" fillId="0" borderId="0" xfId="0" applyFont="1" applyAlignment="1">
      <alignment horizontal="left" vertical="center" wrapText="1"/>
    </xf>
    <xf numFmtId="0" fontId="27" fillId="4" borderId="0" xfId="0" applyFont="1" applyFill="1" applyBorder="1" applyAlignment="1">
      <alignment horizontal="center" vertical="center" wrapText="1"/>
    </xf>
    <xf numFmtId="0" fontId="98" fillId="0" borderId="0" xfId="0" applyFont="1" applyBorder="1" applyAlignment="1">
      <alignment horizontal="center" wrapText="1"/>
    </xf>
    <xf numFmtId="0" fontId="90" fillId="0" borderId="0" xfId="0" applyFont="1" applyBorder="1" applyAlignment="1">
      <alignment horizontal="left" wrapText="1"/>
    </xf>
    <xf numFmtId="0" fontId="33" fillId="0" borderId="0" xfId="0" applyFont="1" applyBorder="1" applyAlignment="1">
      <alignment horizontal="left" vertical="center" wrapText="1"/>
    </xf>
    <xf numFmtId="0" fontId="0" fillId="35" borderId="20" xfId="0" applyFill="1" applyBorder="1" applyAlignment="1">
      <alignment horizontal="center"/>
    </xf>
    <xf numFmtId="0" fontId="0" fillId="35" borderId="28" xfId="0" applyFill="1" applyBorder="1" applyAlignment="1">
      <alignment horizontal="center"/>
    </xf>
    <xf numFmtId="0" fontId="90" fillId="36" borderId="0" xfId="0" applyFont="1" applyFill="1" applyBorder="1" applyAlignment="1">
      <alignment horizontal="center" vertical="center" wrapText="1"/>
    </xf>
    <xf numFmtId="0" fontId="90" fillId="36" borderId="10"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11" fillId="0" borderId="0" xfId="0" applyFont="1" applyAlignment="1">
      <alignment horizontal="left" wrapText="1"/>
    </xf>
    <xf numFmtId="0" fontId="19" fillId="0" borderId="0" xfId="0" applyFont="1" applyAlignment="1">
      <alignment horizontal="left" vertical="center" wrapText="1"/>
    </xf>
    <xf numFmtId="0" fontId="0" fillId="35" borderId="19" xfId="0" applyFill="1" applyBorder="1" applyAlignment="1">
      <alignment horizontal="left" vertical="top" wrapText="1"/>
    </xf>
    <xf numFmtId="0" fontId="0" fillId="35" borderId="39" xfId="0" applyFill="1" applyBorder="1" applyAlignment="1">
      <alignment horizontal="left" vertical="top" wrapText="1"/>
    </xf>
    <xf numFmtId="0" fontId="0" fillId="35" borderId="35" xfId="0" applyFill="1" applyBorder="1" applyAlignment="1">
      <alignment horizontal="left" vertical="top" wrapText="1"/>
    </xf>
    <xf numFmtId="0" fontId="16" fillId="36" borderId="0" xfId="0" applyFont="1" applyFill="1" applyBorder="1" applyAlignment="1">
      <alignment horizontal="left" vertical="top" wrapText="1"/>
    </xf>
    <xf numFmtId="0" fontId="99" fillId="36" borderId="45"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96" fillId="36" borderId="0" xfId="0" applyFont="1" applyFill="1" applyBorder="1" applyAlignment="1">
      <alignment horizontal="left" vertical="top" wrapText="1"/>
    </xf>
    <xf numFmtId="0" fontId="4" fillId="37" borderId="36"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28" xfId="0" applyBorder="1" applyAlignment="1">
      <alignment horizontal="center" vertical="center" wrapText="1"/>
    </xf>
    <xf numFmtId="0" fontId="4" fillId="37" borderId="28" xfId="0" applyFont="1" applyFill="1" applyBorder="1" applyAlignment="1">
      <alignment horizontal="center" vertical="center" wrapText="1"/>
    </xf>
    <xf numFmtId="0" fontId="4" fillId="37" borderId="30" xfId="0" applyFont="1" applyFill="1" applyBorder="1" applyAlignment="1">
      <alignment horizontal="center" vertical="center" wrapText="1"/>
    </xf>
    <xf numFmtId="0" fontId="4" fillId="37" borderId="22" xfId="0" applyFont="1" applyFill="1" applyBorder="1" applyAlignment="1">
      <alignment horizontal="center" vertical="center" wrapText="1"/>
    </xf>
    <xf numFmtId="0" fontId="15" fillId="37" borderId="29" xfId="0" applyFont="1" applyFill="1" applyBorder="1" applyAlignment="1">
      <alignment horizontal="center" vertical="center"/>
    </xf>
    <xf numFmtId="0" fontId="15" fillId="37" borderId="40" xfId="0" applyFont="1" applyFill="1" applyBorder="1" applyAlignment="1">
      <alignment horizontal="center" vertical="center"/>
    </xf>
    <xf numFmtId="0" fontId="15" fillId="37" borderId="30" xfId="0" applyFont="1" applyFill="1" applyBorder="1" applyAlignment="1">
      <alignment horizontal="center" vertical="center"/>
    </xf>
    <xf numFmtId="0" fontId="19" fillId="36" borderId="0" xfId="0" applyFont="1" applyFill="1" applyBorder="1" applyAlignment="1">
      <alignment horizontal="left" wrapText="1"/>
    </xf>
    <xf numFmtId="0" fontId="0" fillId="35" borderId="29" xfId="0" applyFill="1" applyBorder="1" applyAlignment="1">
      <alignment horizontal="center"/>
    </xf>
    <xf numFmtId="0" fontId="0" fillId="35" borderId="30" xfId="0" applyFill="1" applyBorder="1" applyAlignment="1">
      <alignment horizontal="center"/>
    </xf>
    <xf numFmtId="0" fontId="0" fillId="36" borderId="28" xfId="0" applyFill="1" applyBorder="1" applyAlignment="1">
      <alignment horizontal="center"/>
    </xf>
    <xf numFmtId="0" fontId="4" fillId="37" borderId="36" xfId="0" applyFont="1" applyFill="1" applyBorder="1" applyAlignment="1">
      <alignment horizontal="center" wrapText="1"/>
    </xf>
    <xf numFmtId="0" fontId="4" fillId="37" borderId="22" xfId="0" applyFont="1" applyFill="1" applyBorder="1" applyAlignment="1">
      <alignment horizontal="center" wrapText="1"/>
    </xf>
    <xf numFmtId="0" fontId="0" fillId="35" borderId="26" xfId="0" applyFill="1" applyBorder="1" applyAlignment="1">
      <alignment horizontal="center"/>
    </xf>
    <xf numFmtId="0" fontId="0" fillId="35" borderId="25" xfId="0" applyFill="1" applyBorder="1" applyAlignment="1">
      <alignment horizontal="center"/>
    </xf>
    <xf numFmtId="0" fontId="4" fillId="37" borderId="25" xfId="0" applyFont="1" applyFill="1" applyBorder="1" applyAlignment="1">
      <alignment horizontal="center" vertical="center" wrapText="1"/>
    </xf>
    <xf numFmtId="0" fontId="19" fillId="35" borderId="36" xfId="0" applyFont="1" applyFill="1" applyBorder="1" applyAlignment="1">
      <alignment horizontal="left" vertical="top" wrapText="1"/>
    </xf>
    <xf numFmtId="0" fontId="19" fillId="35" borderId="21" xfId="0" applyFont="1" applyFill="1" applyBorder="1" applyAlignment="1">
      <alignment horizontal="left" vertical="top" wrapText="1"/>
    </xf>
    <xf numFmtId="0" fontId="19" fillId="35" borderId="22" xfId="0" applyFont="1" applyFill="1" applyBorder="1" applyAlignment="1">
      <alignment horizontal="left" vertical="top" wrapText="1"/>
    </xf>
    <xf numFmtId="0" fontId="19" fillId="35" borderId="37" xfId="0" applyFont="1" applyFill="1" applyBorder="1" applyAlignment="1">
      <alignment horizontal="left" vertical="top" wrapText="1"/>
    </xf>
    <xf numFmtId="0" fontId="19" fillId="35" borderId="0" xfId="0" applyFont="1" applyFill="1" applyBorder="1" applyAlignment="1">
      <alignment horizontal="left" vertical="top" wrapText="1"/>
    </xf>
    <xf numFmtId="0" fontId="19" fillId="35" borderId="23" xfId="0" applyFont="1" applyFill="1" applyBorder="1" applyAlignment="1">
      <alignment horizontal="left" vertical="top" wrapText="1"/>
    </xf>
    <xf numFmtId="0" fontId="19" fillId="35" borderId="26" xfId="0" applyFont="1" applyFill="1" applyBorder="1" applyAlignment="1">
      <alignment horizontal="left" vertical="top" wrapText="1"/>
    </xf>
    <xf numFmtId="0" fontId="19" fillId="35" borderId="24" xfId="0" applyFont="1" applyFill="1" applyBorder="1" applyAlignment="1">
      <alignment horizontal="left" vertical="top" wrapText="1"/>
    </xf>
    <xf numFmtId="0" fontId="19" fillId="35" borderId="25" xfId="0" applyFont="1" applyFill="1" applyBorder="1" applyAlignment="1">
      <alignment horizontal="left" vertical="top" wrapText="1"/>
    </xf>
    <xf numFmtId="0" fontId="16" fillId="0" borderId="0" xfId="0" applyFont="1" applyAlignment="1">
      <alignment horizontal="left" vertical="top" wrapText="1"/>
    </xf>
    <xf numFmtId="0" fontId="16" fillId="35" borderId="29" xfId="0" applyFont="1" applyFill="1" applyBorder="1" applyAlignment="1">
      <alignment horizontal="center"/>
    </xf>
    <xf numFmtId="0" fontId="16" fillId="35" borderId="40" xfId="0" applyFont="1" applyFill="1" applyBorder="1" applyAlignment="1">
      <alignment horizontal="center"/>
    </xf>
    <xf numFmtId="0" fontId="16" fillId="35" borderId="30" xfId="0" applyFont="1" applyFill="1" applyBorder="1" applyAlignment="1">
      <alignment horizontal="center"/>
    </xf>
    <xf numFmtId="0" fontId="32" fillId="0" borderId="37" xfId="0" applyFont="1" applyBorder="1" applyAlignment="1">
      <alignment horizontal="center" vertical="center"/>
    </xf>
    <xf numFmtId="0" fontId="32" fillId="0" borderId="0" xfId="0" applyFont="1" applyBorder="1" applyAlignment="1">
      <alignment horizontal="center" vertical="center"/>
    </xf>
    <xf numFmtId="0" fontId="32" fillId="0" borderId="23" xfId="0" applyFont="1" applyBorder="1" applyAlignment="1">
      <alignment horizontal="center" vertical="center"/>
    </xf>
    <xf numFmtId="0" fontId="36" fillId="36" borderId="29" xfId="0" applyFont="1" applyFill="1" applyBorder="1" applyAlignment="1">
      <alignment horizontal="center" wrapText="1"/>
    </xf>
    <xf numFmtId="0" fontId="36" fillId="36" borderId="30" xfId="0" applyFont="1" applyFill="1" applyBorder="1" applyAlignment="1">
      <alignment horizontal="center" wrapText="1"/>
    </xf>
    <xf numFmtId="0" fontId="19" fillId="36" borderId="0" xfId="0" applyFont="1" applyFill="1" applyBorder="1" applyAlignment="1">
      <alignment horizontal="right" vertical="center" wrapText="1"/>
    </xf>
    <xf numFmtId="0" fontId="19" fillId="36" borderId="0" xfId="0" applyFont="1" applyFill="1" applyBorder="1" applyAlignment="1">
      <alignment horizontal="center" vertical="center" wrapText="1"/>
    </xf>
    <xf numFmtId="0" fontId="31" fillId="41" borderId="55" xfId="0" applyFont="1" applyFill="1" applyBorder="1" applyAlignment="1">
      <alignment horizontal="center" vertical="center"/>
    </xf>
    <xf numFmtId="0" fontId="31" fillId="41" borderId="56" xfId="0" applyFont="1" applyFill="1" applyBorder="1" applyAlignment="1">
      <alignment horizontal="center" vertical="center"/>
    </xf>
    <xf numFmtId="0" fontId="18" fillId="36" borderId="29" xfId="0" applyFont="1" applyFill="1" applyBorder="1" applyAlignment="1">
      <alignment horizontal="center" vertical="center"/>
    </xf>
    <xf numFmtId="0" fontId="18" fillId="36" borderId="40" xfId="0" applyFont="1" applyFill="1" applyBorder="1" applyAlignment="1">
      <alignment horizontal="center" vertical="center"/>
    </xf>
    <xf numFmtId="0" fontId="18" fillId="36" borderId="30" xfId="0" applyFont="1" applyFill="1" applyBorder="1" applyAlignment="1">
      <alignment horizontal="center" vertical="center"/>
    </xf>
    <xf numFmtId="0" fontId="34" fillId="36" borderId="38" xfId="0" applyFont="1" applyFill="1" applyBorder="1" applyAlignment="1">
      <alignment horizontal="center" vertical="center"/>
    </xf>
    <xf numFmtId="0" fontId="34" fillId="36" borderId="57" xfId="0" applyFont="1" applyFill="1" applyBorder="1" applyAlignment="1">
      <alignment horizontal="center" vertical="center"/>
    </xf>
    <xf numFmtId="0" fontId="34" fillId="36" borderId="28" xfId="0" applyFont="1" applyFill="1" applyBorder="1" applyAlignment="1">
      <alignment horizontal="center" vertical="center"/>
    </xf>
    <xf numFmtId="3" fontId="35" fillId="36" borderId="29" xfId="0" applyNumberFormat="1" applyFont="1" applyFill="1" applyBorder="1" applyAlignment="1">
      <alignment horizontal="center" vertical="center" wrapText="1"/>
    </xf>
    <xf numFmtId="3" fontId="35" fillId="36" borderId="30" xfId="0" applyNumberFormat="1" applyFont="1" applyFill="1" applyBorder="1" applyAlignment="1">
      <alignment horizontal="center" vertical="center" wrapText="1"/>
    </xf>
    <xf numFmtId="0" fontId="16" fillId="0" borderId="29" xfId="0" applyFont="1" applyBorder="1" applyAlignment="1">
      <alignment horizontal="center" wrapText="1"/>
    </xf>
    <xf numFmtId="0" fontId="16" fillId="0" borderId="40" xfId="0" applyFont="1" applyBorder="1" applyAlignment="1">
      <alignment horizontal="center" wrapText="1"/>
    </xf>
    <xf numFmtId="0" fontId="16" fillId="0" borderId="30" xfId="0" applyFont="1" applyBorder="1" applyAlignment="1">
      <alignment horizontal="center" wrapText="1"/>
    </xf>
    <xf numFmtId="0" fontId="18" fillId="36" borderId="0" xfId="0" applyFont="1" applyFill="1" applyBorder="1" applyAlignment="1">
      <alignment horizontal="center" vertical="center" wrapText="1"/>
    </xf>
    <xf numFmtId="0" fontId="31" fillId="35" borderId="29" xfId="0" applyFont="1" applyFill="1" applyBorder="1" applyAlignment="1">
      <alignment horizontal="center" vertical="center"/>
    </xf>
    <xf numFmtId="0" fontId="31" fillId="35" borderId="40" xfId="0" applyFont="1" applyFill="1" applyBorder="1" applyAlignment="1">
      <alignment horizontal="center" vertical="center"/>
    </xf>
    <xf numFmtId="0" fontId="31" fillId="35" borderId="30" xfId="0" applyFont="1" applyFill="1" applyBorder="1" applyAlignment="1">
      <alignment horizontal="center" vertical="center"/>
    </xf>
    <xf numFmtId="0" fontId="19" fillId="36" borderId="37" xfId="0" applyFont="1" applyFill="1" applyBorder="1" applyAlignment="1">
      <alignment horizontal="center" vertical="center" wrapText="1"/>
    </xf>
    <xf numFmtId="2" fontId="31" fillId="35" borderId="29" xfId="0" applyNumberFormat="1" applyFont="1" applyFill="1" applyBorder="1" applyAlignment="1">
      <alignment horizontal="center"/>
    </xf>
    <xf numFmtId="2" fontId="31" fillId="35" borderId="30" xfId="0" applyNumberFormat="1" applyFont="1" applyFill="1" applyBorder="1" applyAlignment="1">
      <alignment horizontal="center"/>
    </xf>
    <xf numFmtId="0" fontId="37" fillId="35" borderId="20" xfId="0" applyFont="1" applyFill="1" applyBorder="1" applyAlignment="1">
      <alignment horizontal="center" vertical="center"/>
    </xf>
    <xf numFmtId="0" fontId="95" fillId="36" borderId="0" xfId="0" applyFont="1" applyFill="1" applyBorder="1" applyAlignment="1">
      <alignment horizontal="left" vertical="justify" wrapText="1"/>
    </xf>
    <xf numFmtId="0" fontId="8" fillId="36" borderId="0" xfId="0" applyFont="1" applyFill="1" applyBorder="1" applyAlignment="1">
      <alignment horizontal="center" wrapText="1"/>
    </xf>
    <xf numFmtId="0" fontId="18" fillId="36" borderId="29" xfId="0" applyFont="1" applyFill="1" applyBorder="1" applyAlignment="1">
      <alignment horizontal="center"/>
    </xf>
    <xf numFmtId="0" fontId="18" fillId="36" borderId="40" xfId="0" applyFont="1" applyFill="1" applyBorder="1" applyAlignment="1">
      <alignment horizontal="center"/>
    </xf>
    <xf numFmtId="0" fontId="18" fillId="36" borderId="30" xfId="0" applyFont="1" applyFill="1" applyBorder="1" applyAlignment="1">
      <alignment horizontal="center"/>
    </xf>
    <xf numFmtId="0" fontId="8" fillId="37" borderId="58" xfId="0" applyFont="1" applyFill="1" applyBorder="1" applyAlignment="1">
      <alignment horizontal="center" vertical="center"/>
    </xf>
    <xf numFmtId="0" fontId="8" fillId="37" borderId="59" xfId="0" applyFont="1" applyFill="1" applyBorder="1" applyAlignment="1">
      <alignment horizontal="center" vertical="center"/>
    </xf>
    <xf numFmtId="0" fontId="8" fillId="37" borderId="60" xfId="0" applyFont="1" applyFill="1" applyBorder="1" applyAlignment="1">
      <alignment horizontal="center" vertical="center"/>
    </xf>
    <xf numFmtId="0" fontId="16" fillId="0" borderId="38" xfId="0" applyFont="1" applyBorder="1" applyAlignment="1">
      <alignment horizontal="left" wrapText="1"/>
    </xf>
    <xf numFmtId="0" fontId="97" fillId="0" borderId="0" xfId="0" applyFont="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_Hoja1" xfId="55"/>
    <cellStyle name="Normal_PREP"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2">
    <dxf>
      <fill>
        <patternFill>
          <bgColor rgb="FFFFFF00"/>
        </patternFill>
      </fill>
      <border>
        <left style="thin"/>
        <right style="thin"/>
        <top style="thin"/>
        <bottom style="thin"/>
      </border>
    </dxf>
    <dxf>
      <fill>
        <patternFill patternType="solid">
          <fgColor indexed="60"/>
          <bgColor indexed="1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0</xdr:col>
      <xdr:colOff>190500</xdr:colOff>
      <xdr:row>37</xdr:row>
      <xdr:rowOff>47625</xdr:rowOff>
    </xdr:to>
    <xdr:pic>
      <xdr:nvPicPr>
        <xdr:cNvPr id="1" name="Picture 24"/>
        <xdr:cNvPicPr preferRelativeResize="1">
          <a:picLocks noChangeAspect="1"/>
        </xdr:cNvPicPr>
      </xdr:nvPicPr>
      <xdr:blipFill>
        <a:blip r:embed="rId1"/>
        <a:stretch>
          <a:fillRect/>
        </a:stretch>
      </xdr:blipFill>
      <xdr:spPr>
        <a:xfrm>
          <a:off x="0" y="7067550"/>
          <a:ext cx="1905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171450</xdr:rowOff>
    </xdr:from>
    <xdr:to>
      <xdr:col>5</xdr:col>
      <xdr:colOff>238125</xdr:colOff>
      <xdr:row>29</xdr:row>
      <xdr:rowOff>171450</xdr:rowOff>
    </xdr:to>
    <xdr:sp fLocksText="0">
      <xdr:nvSpPr>
        <xdr:cNvPr id="1" name="Text Box 5"/>
        <xdr:cNvSpPr txBox="1">
          <a:spLocks noChangeArrowheads="1"/>
        </xdr:cNvSpPr>
      </xdr:nvSpPr>
      <xdr:spPr>
        <a:xfrm>
          <a:off x="19050" y="4838700"/>
          <a:ext cx="426720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0</xdr:row>
      <xdr:rowOff>142875</xdr:rowOff>
    </xdr:from>
    <xdr:to>
      <xdr:col>8</xdr:col>
      <xdr:colOff>552450</xdr:colOff>
      <xdr:row>2</xdr:row>
      <xdr:rowOff>314325</xdr:rowOff>
    </xdr:to>
    <xdr:pic>
      <xdr:nvPicPr>
        <xdr:cNvPr id="1" name="3 Imagen" descr="pgd logo peque.JPG"/>
        <xdr:cNvPicPr preferRelativeResize="1">
          <a:picLocks noChangeAspect="1"/>
        </xdr:cNvPicPr>
      </xdr:nvPicPr>
      <xdr:blipFill>
        <a:blip r:embed="rId1"/>
        <a:stretch>
          <a:fillRect/>
        </a:stretch>
      </xdr:blipFill>
      <xdr:spPr>
        <a:xfrm>
          <a:off x="4772025" y="142875"/>
          <a:ext cx="13620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0</xdr:row>
      <xdr:rowOff>76200</xdr:rowOff>
    </xdr:from>
    <xdr:to>
      <xdr:col>6</xdr:col>
      <xdr:colOff>342900</xdr:colOff>
      <xdr:row>1</xdr:row>
      <xdr:rowOff>133350</xdr:rowOff>
    </xdr:to>
    <xdr:pic>
      <xdr:nvPicPr>
        <xdr:cNvPr id="1" name="1 Imagen" descr="pgd logo peque.JPG"/>
        <xdr:cNvPicPr preferRelativeResize="1">
          <a:picLocks noChangeAspect="1"/>
        </xdr:cNvPicPr>
      </xdr:nvPicPr>
      <xdr:blipFill>
        <a:blip r:embed="rId1"/>
        <a:stretch>
          <a:fillRect/>
        </a:stretch>
      </xdr:blipFill>
      <xdr:spPr>
        <a:xfrm>
          <a:off x="4238625" y="76200"/>
          <a:ext cx="10763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847725</xdr:colOff>
      <xdr:row>0</xdr:row>
      <xdr:rowOff>0</xdr:rowOff>
    </xdr:from>
    <xdr:to>
      <xdr:col>8</xdr:col>
      <xdr:colOff>161925</xdr:colOff>
      <xdr:row>0</xdr:row>
      <xdr:rowOff>1181100</xdr:rowOff>
    </xdr:to>
    <xdr:pic>
      <xdr:nvPicPr>
        <xdr:cNvPr id="1" name="1 Imagen" descr="pgd logo principal.JPG"/>
        <xdr:cNvPicPr preferRelativeResize="1">
          <a:picLocks noChangeAspect="1"/>
        </xdr:cNvPicPr>
      </xdr:nvPicPr>
      <xdr:blipFill>
        <a:blip r:embed="rId1"/>
        <a:stretch>
          <a:fillRect/>
        </a:stretch>
      </xdr:blipFill>
      <xdr:spPr>
        <a:xfrm>
          <a:off x="2800350" y="0"/>
          <a:ext cx="6076950" cy="1181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PGD-Limpieza-de-superficies-sust-art-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PGD-impresion-en-offset-bobinas-por-calor%202%20ver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sheetDataSet>
      <sheetData sheetId="10">
        <row r="4">
          <cell r="C4">
            <v>2012</v>
          </cell>
          <cell r="F4" t="str">
            <v>COV-46-10-5-4</v>
          </cell>
          <cell r="H4">
            <v>1</v>
          </cell>
        </row>
        <row r="15">
          <cell r="D15">
            <v>2075</v>
          </cell>
        </row>
        <row r="17">
          <cell r="C17">
            <v>0</v>
          </cell>
        </row>
        <row r="18">
          <cell r="C18">
            <v>2075</v>
          </cell>
        </row>
        <row r="19">
          <cell r="D19">
            <v>0</v>
          </cell>
          <cell r="K19">
            <v>2075</v>
          </cell>
        </row>
        <row r="20">
          <cell r="D20">
            <v>54.806666666666665</v>
          </cell>
          <cell r="K20">
            <v>2075</v>
          </cell>
        </row>
        <row r="21">
          <cell r="K21">
            <v>2020.1933333333334</v>
          </cell>
        </row>
        <row r="22">
          <cell r="C22">
            <v>3.125</v>
          </cell>
        </row>
        <row r="23">
          <cell r="C23">
            <v>3.765</v>
          </cell>
        </row>
        <row r="24">
          <cell r="D24">
            <v>0</v>
          </cell>
        </row>
        <row r="25">
          <cell r="D25">
            <v>0</v>
          </cell>
        </row>
        <row r="26">
          <cell r="D26">
            <v>0</v>
          </cell>
        </row>
        <row r="27">
          <cell r="D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3">
    <tabColor theme="2" tint="-0.09996999800205231"/>
  </sheetPr>
  <dimension ref="A3:G47"/>
  <sheetViews>
    <sheetView view="pageBreakPreview" zoomScale="75" zoomScaleNormal="75" zoomScaleSheetLayoutView="75" zoomScalePageLayoutView="0" workbookViewId="0" topLeftCell="A1">
      <selection activeCell="A39" sqref="A39"/>
    </sheetView>
  </sheetViews>
  <sheetFormatPr defaultColWidth="11.00390625" defaultRowHeight="15"/>
  <sheetData>
    <row r="3" spans="2:4" ht="19.5">
      <c r="B3" s="11" t="s">
        <v>9</v>
      </c>
      <c r="C3" s="11"/>
      <c r="D3" s="11"/>
    </row>
    <row r="4" spans="1:7" ht="15">
      <c r="A4" s="15"/>
      <c r="B4" s="15"/>
      <c r="C4" s="15"/>
      <c r="D4" s="15"/>
      <c r="E4" s="15"/>
      <c r="F4" s="15"/>
      <c r="G4" s="15"/>
    </row>
    <row r="5" spans="1:7" ht="19.5">
      <c r="A5" s="15"/>
      <c r="B5" s="16" t="s">
        <v>25</v>
      </c>
      <c r="C5" s="15"/>
      <c r="D5" s="15"/>
      <c r="E5" s="15"/>
      <c r="F5" s="15"/>
      <c r="G5" s="15"/>
    </row>
    <row r="7" ht="15.75" thickBot="1"/>
    <row r="8" spans="2:7" ht="15">
      <c r="B8" s="3" t="s">
        <v>10</v>
      </c>
      <c r="C8" s="4"/>
      <c r="D8" s="4"/>
      <c r="E8" s="4"/>
      <c r="F8" s="4"/>
      <c r="G8" s="5"/>
    </row>
    <row r="9" spans="2:7" ht="15">
      <c r="B9" s="13"/>
      <c r="C9" s="2"/>
      <c r="D9" s="2"/>
      <c r="E9" s="2"/>
      <c r="F9" s="2"/>
      <c r="G9" s="7"/>
    </row>
    <row r="10" spans="2:7" ht="15.75" thickBot="1">
      <c r="B10" s="8"/>
      <c r="C10" s="1"/>
      <c r="D10" s="1"/>
      <c r="E10" s="1"/>
      <c r="F10" s="1"/>
      <c r="G10" s="9"/>
    </row>
    <row r="11" spans="2:7" ht="15">
      <c r="B11" s="3" t="s">
        <v>16</v>
      </c>
      <c r="C11" s="4"/>
      <c r="D11" s="4"/>
      <c r="E11" s="4"/>
      <c r="F11" s="4"/>
      <c r="G11" s="5"/>
    </row>
    <row r="12" spans="2:7" ht="15">
      <c r="B12" s="13"/>
      <c r="C12" s="2"/>
      <c r="D12" s="2"/>
      <c r="E12" s="2"/>
      <c r="F12" s="2"/>
      <c r="G12" s="7"/>
    </row>
    <row r="13" spans="2:7" ht="15.75" thickBot="1">
      <c r="B13" s="8"/>
      <c r="C13" s="1"/>
      <c r="D13" s="1"/>
      <c r="E13" s="1"/>
      <c r="F13" s="1"/>
      <c r="G13" s="9"/>
    </row>
    <row r="14" spans="2:7" ht="15.75" thickBot="1">
      <c r="B14" s="3" t="s">
        <v>11</v>
      </c>
      <c r="C14" s="13"/>
      <c r="D14" s="4"/>
      <c r="F14" s="4"/>
      <c r="G14" s="5"/>
    </row>
    <row r="15" spans="2:7" ht="15">
      <c r="B15" s="4" t="s">
        <v>17</v>
      </c>
      <c r="C15" s="2" t="s">
        <v>18</v>
      </c>
      <c r="D15" s="2"/>
      <c r="E15" s="2"/>
      <c r="F15" s="2"/>
      <c r="G15" s="7"/>
    </row>
    <row r="16" spans="2:7" ht="15.75" thickBot="1">
      <c r="B16" s="8"/>
      <c r="C16" s="1"/>
      <c r="D16" s="1"/>
      <c r="E16" s="1"/>
      <c r="F16" s="1"/>
      <c r="G16" s="9"/>
    </row>
    <row r="17" spans="2:7" ht="15">
      <c r="B17" s="3" t="s">
        <v>12</v>
      </c>
      <c r="C17" s="4"/>
      <c r="D17" s="13"/>
      <c r="E17" s="4"/>
      <c r="F17" s="4"/>
      <c r="G17" s="5"/>
    </row>
    <row r="18" spans="3:7" ht="15">
      <c r="C18" s="2"/>
      <c r="D18" s="2"/>
      <c r="E18" s="2"/>
      <c r="F18" s="2"/>
      <c r="G18" s="7"/>
    </row>
    <row r="19" spans="2:7" ht="15.75" thickBot="1">
      <c r="B19" s="8"/>
      <c r="C19" s="1"/>
      <c r="D19" s="1"/>
      <c r="E19" s="1"/>
      <c r="F19" s="1"/>
      <c r="G19" s="9"/>
    </row>
    <row r="20" spans="2:7" ht="15">
      <c r="B20" s="3" t="s">
        <v>13</v>
      </c>
      <c r="C20" s="4"/>
      <c r="D20" s="4"/>
      <c r="E20" s="4"/>
      <c r="F20" s="4"/>
      <c r="G20" s="5"/>
    </row>
    <row r="21" spans="2:7" ht="15">
      <c r="B21" s="13"/>
      <c r="C21" s="2"/>
      <c r="D21" s="2"/>
      <c r="E21" s="2"/>
      <c r="F21" s="2"/>
      <c r="G21" s="7"/>
    </row>
    <row r="22" spans="2:7" ht="15.75" thickBot="1">
      <c r="B22" s="8"/>
      <c r="C22" s="1"/>
      <c r="D22" s="1"/>
      <c r="E22" s="1"/>
      <c r="F22" s="1"/>
      <c r="G22" s="9"/>
    </row>
    <row r="23" spans="2:7" ht="15">
      <c r="B23" s="3" t="s">
        <v>14</v>
      </c>
      <c r="C23" s="4"/>
      <c r="D23" s="4"/>
      <c r="E23" s="4"/>
      <c r="F23" s="4"/>
      <c r="G23" s="5"/>
    </row>
    <row r="24" spans="2:7" ht="15">
      <c r="B24" s="13"/>
      <c r="C24" s="2"/>
      <c r="D24" s="2"/>
      <c r="E24" s="2"/>
      <c r="F24" s="2"/>
      <c r="G24" s="7"/>
    </row>
    <row r="25" spans="2:7" ht="15.75" thickBot="1">
      <c r="B25" s="8"/>
      <c r="C25" s="1"/>
      <c r="D25" s="1"/>
      <c r="E25" s="1"/>
      <c r="F25" s="1"/>
      <c r="G25" s="9"/>
    </row>
    <row r="26" spans="2:7" ht="15">
      <c r="B26" s="3" t="s">
        <v>15</v>
      </c>
      <c r="C26" s="4"/>
      <c r="D26" s="4"/>
      <c r="E26" s="4"/>
      <c r="F26" s="4"/>
      <c r="G26" s="5"/>
    </row>
    <row r="27" spans="2:7" ht="15">
      <c r="B27" s="13"/>
      <c r="C27" s="2"/>
      <c r="D27" s="2"/>
      <c r="E27" s="2"/>
      <c r="F27" s="2"/>
      <c r="G27" s="7"/>
    </row>
    <row r="28" spans="2:7" ht="15.75" thickBot="1">
      <c r="B28" s="8"/>
      <c r="C28" s="1"/>
      <c r="D28" s="1"/>
      <c r="E28" s="1"/>
      <c r="F28" s="1"/>
      <c r="G28" s="9"/>
    </row>
    <row r="29" spans="2:7" ht="15">
      <c r="B29" s="3" t="s">
        <v>19</v>
      </c>
      <c r="C29" s="4"/>
      <c r="D29" s="4"/>
      <c r="E29" s="4"/>
      <c r="F29" s="4"/>
      <c r="G29" s="5"/>
    </row>
    <row r="30" spans="2:7" ht="15">
      <c r="B30" s="13"/>
      <c r="C30" s="2"/>
      <c r="D30" s="2"/>
      <c r="E30" s="2"/>
      <c r="F30" s="2"/>
      <c r="G30" s="7"/>
    </row>
    <row r="31" spans="2:7" ht="15.75" thickBot="1">
      <c r="B31" s="8"/>
      <c r="C31" s="1"/>
      <c r="D31" s="1"/>
      <c r="E31" s="1"/>
      <c r="F31" s="1"/>
      <c r="G31" s="9"/>
    </row>
    <row r="32" spans="2:7" ht="15">
      <c r="B32" s="3" t="s">
        <v>20</v>
      </c>
      <c r="C32" s="4"/>
      <c r="D32" s="4"/>
      <c r="E32" s="4"/>
      <c r="F32" s="4"/>
      <c r="G32" s="5"/>
    </row>
    <row r="33" ht="15">
      <c r="A33" s="20" t="s">
        <v>32</v>
      </c>
    </row>
    <row r="34" ht="15">
      <c r="A34" s="20"/>
    </row>
    <row r="35" ht="15">
      <c r="A35" s="20"/>
    </row>
    <row r="36" ht="15">
      <c r="A36" s="20"/>
    </row>
    <row r="38" spans="1:7" ht="15">
      <c r="A38" s="326" t="s">
        <v>33</v>
      </c>
      <c r="B38" s="326"/>
      <c r="C38" s="326"/>
      <c r="D38" s="326"/>
      <c r="E38" s="326"/>
      <c r="F38" s="326"/>
      <c r="G38" s="326"/>
    </row>
    <row r="39" spans="1:7" ht="15">
      <c r="A39" s="18" t="s">
        <v>31</v>
      </c>
      <c r="B39" s="21"/>
      <c r="C39" s="21"/>
      <c r="D39" s="21"/>
      <c r="E39" s="21"/>
      <c r="F39" s="21"/>
      <c r="G39" s="21"/>
    </row>
    <row r="40" spans="1:7" ht="15">
      <c r="A40" s="19"/>
      <c r="B40" s="21"/>
      <c r="C40" s="21"/>
      <c r="D40" s="21"/>
      <c r="E40" s="21"/>
      <c r="F40" s="21"/>
      <c r="G40" s="21"/>
    </row>
    <row r="41" spans="1:7" ht="15">
      <c r="A41" s="327"/>
      <c r="B41" s="327"/>
      <c r="C41" s="327"/>
      <c r="D41" s="327"/>
      <c r="E41" s="327"/>
      <c r="F41" s="327"/>
      <c r="G41" s="327"/>
    </row>
    <row r="47" ht="15">
      <c r="B47" s="18"/>
    </row>
  </sheetData>
  <sheetProtection/>
  <mergeCells count="2">
    <mergeCell ref="A38:G38"/>
    <mergeCell ref="A41:G41"/>
  </mergeCells>
  <printOptions/>
  <pageMargins left="0.75" right="0.75" top="1" bottom="1" header="0" footer="0"/>
  <pageSetup horizontalDpi="1200" verticalDpi="1200" orientation="portrait" paperSize="9" scale="82" r:id="rId4"/>
  <rowBreaks count="1" manualBreakCount="1">
    <brk id="46" max="6" man="1"/>
  </rowBreaks>
  <drawing r:id="rId3"/>
  <legacyDrawing r:id="rId2"/>
</worksheet>
</file>

<file path=xl/worksheets/sheet10.xml><?xml version="1.0" encoding="utf-8"?>
<worksheet xmlns="http://schemas.openxmlformats.org/spreadsheetml/2006/main" xmlns:r="http://schemas.openxmlformats.org/officeDocument/2006/relationships">
  <sheetPr codeName="Hoja24">
    <tabColor theme="0"/>
  </sheetPr>
  <dimension ref="A2:M16"/>
  <sheetViews>
    <sheetView showGridLines="0" view="pageBreakPreview" zoomScale="75" zoomScaleSheetLayoutView="75" zoomScalePageLayoutView="0" workbookViewId="0" topLeftCell="A1">
      <selection activeCell="A3" sqref="A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51.75" customHeight="1"/>
    <row r="2" spans="1:13" s="131" customFormat="1" ht="23.25" thickBot="1">
      <c r="A2" s="271">
        <f>IF(PGD!C2="","",PGD!C2)</f>
      </c>
      <c r="B2" s="271"/>
      <c r="C2" s="271"/>
      <c r="D2" s="271"/>
      <c r="E2" s="271"/>
      <c r="F2" s="271"/>
      <c r="G2" s="271"/>
      <c r="H2" s="271"/>
      <c r="I2" s="271"/>
      <c r="J2" s="271" t="s">
        <v>143</v>
      </c>
      <c r="K2" s="271">
        <f>PGD!C5</f>
        <v>0</v>
      </c>
      <c r="L2" s="271"/>
      <c r="M2" s="271"/>
    </row>
    <row r="3" spans="1:13" s="22" customFormat="1" ht="42" customHeight="1" thickBot="1">
      <c r="A3" s="80" t="s">
        <v>49</v>
      </c>
      <c r="B3" s="335" t="s">
        <v>61</v>
      </c>
      <c r="C3" s="335"/>
      <c r="D3" s="335"/>
      <c r="E3" s="335"/>
      <c r="F3" s="335"/>
      <c r="G3" s="335"/>
      <c r="H3" s="335"/>
      <c r="I3" s="335"/>
      <c r="J3" s="105"/>
      <c r="K3" s="272" t="s">
        <v>62</v>
      </c>
      <c r="L3" s="277"/>
      <c r="M3" s="22" t="s">
        <v>122</v>
      </c>
    </row>
    <row r="4" spans="2:9" s="22" customFormat="1" ht="15">
      <c r="B4" s="335"/>
      <c r="C4" s="335"/>
      <c r="D4" s="335"/>
      <c r="E4" s="335"/>
      <c r="F4" s="335"/>
      <c r="G4" s="335"/>
      <c r="H4" s="335"/>
      <c r="I4" s="335"/>
    </row>
    <row r="5" spans="2:9" s="22" customFormat="1" ht="15">
      <c r="B5" s="335"/>
      <c r="C5" s="335"/>
      <c r="D5" s="335"/>
      <c r="E5" s="335"/>
      <c r="F5" s="335"/>
      <c r="G5" s="335"/>
      <c r="H5" s="335"/>
      <c r="I5" s="335"/>
    </row>
    <row r="6" spans="1:11" s="22" customFormat="1" ht="17.25">
      <c r="A6" s="72" t="s">
        <v>157</v>
      </c>
      <c r="B6" s="51"/>
      <c r="C6" s="81"/>
      <c r="D6" s="51"/>
      <c r="E6" s="51"/>
      <c r="F6" s="51"/>
      <c r="G6" s="51"/>
      <c r="H6" s="51"/>
      <c r="I6" s="51"/>
      <c r="K6" s="30"/>
    </row>
    <row r="7" spans="1:12" s="22" customFormat="1" ht="16.5" customHeight="1">
      <c r="A7" s="366"/>
      <c r="B7" s="367"/>
      <c r="C7" s="367"/>
      <c r="D7" s="367"/>
      <c r="E7" s="367"/>
      <c r="F7" s="367"/>
      <c r="G7" s="367"/>
      <c r="H7" s="367"/>
      <c r="I7" s="367"/>
      <c r="J7" s="367"/>
      <c r="K7" s="367"/>
      <c r="L7" s="368"/>
    </row>
    <row r="8" spans="1:12" s="22" customFormat="1" ht="50.25" customHeight="1">
      <c r="A8" s="369"/>
      <c r="B8" s="370"/>
      <c r="C8" s="370"/>
      <c r="D8" s="370"/>
      <c r="E8" s="370"/>
      <c r="F8" s="370"/>
      <c r="G8" s="370"/>
      <c r="H8" s="370"/>
      <c r="I8" s="370"/>
      <c r="J8" s="370"/>
      <c r="K8" s="370"/>
      <c r="L8" s="371"/>
    </row>
    <row r="9" spans="1:12" s="22" customFormat="1" ht="15">
      <c r="A9" s="369"/>
      <c r="B9" s="370"/>
      <c r="C9" s="370"/>
      <c r="D9" s="370"/>
      <c r="E9" s="370"/>
      <c r="F9" s="370"/>
      <c r="G9" s="370"/>
      <c r="H9" s="370"/>
      <c r="I9" s="370"/>
      <c r="J9" s="370"/>
      <c r="K9" s="370"/>
      <c r="L9" s="371"/>
    </row>
    <row r="10" spans="1:12" s="22" customFormat="1" ht="15">
      <c r="A10" s="369"/>
      <c r="B10" s="370"/>
      <c r="C10" s="370"/>
      <c r="D10" s="370"/>
      <c r="E10" s="370"/>
      <c r="F10" s="370"/>
      <c r="G10" s="370"/>
      <c r="H10" s="370"/>
      <c r="I10" s="370"/>
      <c r="J10" s="370"/>
      <c r="K10" s="370"/>
      <c r="L10" s="371"/>
    </row>
    <row r="11" spans="1:12" s="22" customFormat="1" ht="15">
      <c r="A11" s="372"/>
      <c r="B11" s="373"/>
      <c r="C11" s="373"/>
      <c r="D11" s="373"/>
      <c r="E11" s="373"/>
      <c r="F11" s="373"/>
      <c r="G11" s="373"/>
      <c r="H11" s="373"/>
      <c r="I11" s="373"/>
      <c r="J11" s="373"/>
      <c r="K11" s="373"/>
      <c r="L11" s="374"/>
    </row>
    <row r="12" spans="1:12" ht="18">
      <c r="A12" s="66"/>
      <c r="B12" s="81"/>
      <c r="C12" s="81"/>
      <c r="D12" s="22"/>
      <c r="E12" s="22"/>
      <c r="F12" s="22"/>
      <c r="G12" s="22"/>
      <c r="H12" s="22"/>
      <c r="I12" s="22"/>
      <c r="J12" s="22"/>
      <c r="K12" s="30"/>
      <c r="L12" s="22"/>
    </row>
    <row r="13" spans="1:12" ht="15">
      <c r="A13" s="375" t="s">
        <v>158</v>
      </c>
      <c r="B13" s="375"/>
      <c r="C13" s="375"/>
      <c r="D13" s="375"/>
      <c r="E13" s="375"/>
      <c r="F13" s="375"/>
      <c r="G13" s="375"/>
      <c r="H13" s="375"/>
      <c r="I13" s="375"/>
      <c r="J13" s="375"/>
      <c r="K13" s="375"/>
      <c r="L13" s="375"/>
    </row>
    <row r="14" spans="1:12" ht="15">
      <c r="A14" s="375"/>
      <c r="B14" s="375"/>
      <c r="C14" s="375"/>
      <c r="D14" s="375"/>
      <c r="E14" s="375"/>
      <c r="F14" s="375"/>
      <c r="G14" s="375"/>
      <c r="H14" s="375"/>
      <c r="I14" s="375"/>
      <c r="J14" s="375"/>
      <c r="K14" s="375"/>
      <c r="L14" s="375"/>
    </row>
    <row r="15" spans="1:12" ht="15">
      <c r="A15" s="375"/>
      <c r="B15" s="375"/>
      <c r="C15" s="375"/>
      <c r="D15" s="375"/>
      <c r="E15" s="375"/>
      <c r="F15" s="375"/>
      <c r="G15" s="375"/>
      <c r="H15" s="375"/>
      <c r="I15" s="375"/>
      <c r="J15" s="375"/>
      <c r="K15" s="375"/>
      <c r="L15" s="375"/>
    </row>
    <row r="16" spans="1:12" ht="15">
      <c r="A16" s="375"/>
      <c r="B16" s="375"/>
      <c r="C16" s="375"/>
      <c r="D16" s="375"/>
      <c r="E16" s="375"/>
      <c r="F16" s="375"/>
      <c r="G16" s="375"/>
      <c r="H16" s="375"/>
      <c r="I16" s="375"/>
      <c r="J16" s="375"/>
      <c r="K16" s="375"/>
      <c r="L16" s="375"/>
    </row>
  </sheetData>
  <sheetProtection/>
  <mergeCells count="3">
    <mergeCell ref="B3:I5"/>
    <mergeCell ref="A7:L11"/>
    <mergeCell ref="A13:L16"/>
  </mergeCells>
  <printOptions/>
  <pageMargins left="0.75" right="0.75" top="1" bottom="1" header="0" footer="0"/>
  <pageSetup horizontalDpi="600" verticalDpi="600" orientation="landscape" paperSize="9" scale="77" r:id="rId2"/>
  <drawing r:id="rId1"/>
</worksheet>
</file>

<file path=xl/worksheets/sheet11.xml><?xml version="1.0" encoding="utf-8"?>
<worksheet xmlns="http://schemas.openxmlformats.org/spreadsheetml/2006/main" xmlns:r="http://schemas.openxmlformats.org/officeDocument/2006/relationships">
  <sheetPr>
    <tabColor theme="0"/>
  </sheetPr>
  <dimension ref="A1:C57"/>
  <sheetViews>
    <sheetView zoomScalePageLayoutView="0" workbookViewId="0" topLeftCell="A1">
      <selection activeCell="A1" sqref="A1:IV16384"/>
    </sheetView>
  </sheetViews>
  <sheetFormatPr defaultColWidth="11.00390625" defaultRowHeight="15"/>
  <cols>
    <col min="1" max="1" width="36.25390625" style="0" bestFit="1" customWidth="1"/>
    <col min="2" max="2" width="22.625" style="0" bestFit="1" customWidth="1"/>
  </cols>
  <sheetData>
    <row r="1" ht="15">
      <c r="A1" t="s">
        <v>159</v>
      </c>
    </row>
    <row r="2" ht="15">
      <c r="A2" t="s">
        <v>160</v>
      </c>
    </row>
    <row r="3" ht="15">
      <c r="A3" t="s">
        <v>161</v>
      </c>
    </row>
    <row r="4" spans="1:3" ht="15">
      <c r="A4" t="s">
        <v>162</v>
      </c>
      <c r="B4">
        <f>'[1]PGD'!K5</f>
        <v>0</v>
      </c>
      <c r="C4" t="s">
        <v>163</v>
      </c>
    </row>
    <row r="5" spans="1:3" ht="15">
      <c r="A5" t="s">
        <v>164</v>
      </c>
      <c r="B5" s="162">
        <f>'[2]PGD'!H4</f>
        <v>1</v>
      </c>
      <c r="C5" t="s">
        <v>165</v>
      </c>
    </row>
    <row r="6" spans="1:3" ht="15">
      <c r="A6" t="s">
        <v>166</v>
      </c>
      <c r="B6" s="162">
        <f>'[2]PGD'!C4</f>
        <v>2012</v>
      </c>
      <c r="C6" t="s">
        <v>167</v>
      </c>
    </row>
    <row r="7" spans="1:3" ht="15">
      <c r="A7" t="s">
        <v>168</v>
      </c>
      <c r="B7" s="162">
        <f>'[2]PGD'!D15</f>
        <v>2075</v>
      </c>
      <c r="C7" t="s">
        <v>169</v>
      </c>
    </row>
    <row r="8" spans="1:3" ht="15">
      <c r="A8" t="s">
        <v>170</v>
      </c>
      <c r="B8" s="162">
        <f>'[2]PGD'!C17</f>
        <v>0</v>
      </c>
      <c r="C8" t="s">
        <v>171</v>
      </c>
    </row>
    <row r="9" spans="1:3" ht="15">
      <c r="A9" t="s">
        <v>172</v>
      </c>
      <c r="B9" s="162">
        <f>'[2]PGD'!C18</f>
        <v>2075</v>
      </c>
      <c r="C9" t="s">
        <v>173</v>
      </c>
    </row>
    <row r="10" spans="1:3" ht="15">
      <c r="A10" t="s">
        <v>174</v>
      </c>
      <c r="B10" s="162">
        <f>'[2]PGD'!D19</f>
        <v>0</v>
      </c>
      <c r="C10" t="s">
        <v>175</v>
      </c>
    </row>
    <row r="11" spans="1:3" ht="15">
      <c r="A11" t="s">
        <v>176</v>
      </c>
      <c r="B11" s="163">
        <f>'[2]PGD'!D20</f>
        <v>54.806666666666665</v>
      </c>
      <c r="C11" t="s">
        <v>177</v>
      </c>
    </row>
    <row r="12" spans="1:3" ht="15">
      <c r="A12" t="s">
        <v>178</v>
      </c>
      <c r="B12" s="162">
        <f>'[2]PGD'!C22</f>
        <v>3.125</v>
      </c>
      <c r="C12" t="s">
        <v>179</v>
      </c>
    </row>
    <row r="13" spans="1:3" ht="15">
      <c r="A13" t="s">
        <v>180</v>
      </c>
      <c r="B13" s="162">
        <f>'[2]PGD'!C23</f>
        <v>3.765</v>
      </c>
      <c r="C13" t="s">
        <v>181</v>
      </c>
    </row>
    <row r="14" spans="1:3" ht="15">
      <c r="A14" t="s">
        <v>182</v>
      </c>
      <c r="B14" s="162">
        <f>'[2]PGD'!D24</f>
        <v>0</v>
      </c>
      <c r="C14" t="s">
        <v>183</v>
      </c>
    </row>
    <row r="15" spans="1:3" ht="15">
      <c r="A15" t="s">
        <v>184</v>
      </c>
      <c r="B15" s="162">
        <f>'[2]PGD'!D25</f>
        <v>0</v>
      </c>
      <c r="C15" t="s">
        <v>185</v>
      </c>
    </row>
    <row r="16" spans="1:3" ht="15">
      <c r="A16" t="s">
        <v>186</v>
      </c>
      <c r="B16" s="162">
        <f>'[2]PGD'!D26</f>
        <v>0</v>
      </c>
      <c r="C16" t="s">
        <v>187</v>
      </c>
    </row>
    <row r="17" spans="1:3" ht="15">
      <c r="A17" t="s">
        <v>188</v>
      </c>
      <c r="B17" s="162">
        <f>'[2]PGD'!D27</f>
        <v>0</v>
      </c>
      <c r="C17" t="s">
        <v>189</v>
      </c>
    </row>
    <row r="18" spans="1:3" ht="15">
      <c r="A18" t="s">
        <v>190</v>
      </c>
      <c r="B18" s="162">
        <f>'[2]PGD'!K20</f>
        <v>2075</v>
      </c>
      <c r="C18" t="s">
        <v>191</v>
      </c>
    </row>
    <row r="19" spans="1:3" ht="15">
      <c r="A19" t="s">
        <v>192</v>
      </c>
      <c r="B19" s="163">
        <f>'[2]PGD'!K21</f>
        <v>2020.1933333333334</v>
      </c>
      <c r="C19" t="s">
        <v>193</v>
      </c>
    </row>
    <row r="20" spans="1:3" ht="15">
      <c r="A20" t="s">
        <v>194</v>
      </c>
      <c r="B20" s="163">
        <f>'[2]PGD'!K19</f>
        <v>2075</v>
      </c>
      <c r="C20" t="s">
        <v>195</v>
      </c>
    </row>
    <row r="21" spans="1:3" ht="15">
      <c r="A21" s="15" t="s">
        <v>196</v>
      </c>
      <c r="C21" t="s">
        <v>197</v>
      </c>
    </row>
    <row r="22" spans="1:3" ht="15">
      <c r="A22" s="15" t="s">
        <v>198</v>
      </c>
      <c r="C22" t="s">
        <v>199</v>
      </c>
    </row>
    <row r="23" spans="1:3" ht="15">
      <c r="A23" s="15" t="s">
        <v>200</v>
      </c>
      <c r="C23" t="s">
        <v>201</v>
      </c>
    </row>
    <row r="24" spans="1:3" ht="15">
      <c r="A24" t="s">
        <v>202</v>
      </c>
      <c r="B24" t="str">
        <f>IF(EXACT(K28,"NO"),"DR","ET")</f>
        <v>ET</v>
      </c>
      <c r="C24" t="s">
        <v>203</v>
      </c>
    </row>
    <row r="25" spans="1:3" ht="15">
      <c r="A25" s="164" t="s">
        <v>204</v>
      </c>
      <c r="B25" s="164" t="s">
        <v>205</v>
      </c>
      <c r="C25" s="164" t="s">
        <v>206</v>
      </c>
    </row>
    <row r="26" spans="1:3" ht="15">
      <c r="A26" s="164" t="s">
        <v>207</v>
      </c>
      <c r="B26" s="164" t="s">
        <v>208</v>
      </c>
      <c r="C26" s="164" t="s">
        <v>209</v>
      </c>
    </row>
    <row r="27" spans="1:3" ht="15">
      <c r="A27" s="164" t="s">
        <v>210</v>
      </c>
      <c r="B27" s="164"/>
      <c r="C27" s="164" t="s">
        <v>211</v>
      </c>
    </row>
    <row r="28" spans="1:3" ht="15">
      <c r="A28" s="164" t="s">
        <v>212</v>
      </c>
      <c r="B28" s="164" t="s">
        <v>208</v>
      </c>
      <c r="C28" s="164" t="s">
        <v>213</v>
      </c>
    </row>
    <row r="29" spans="1:3" ht="15">
      <c r="A29" s="164" t="s">
        <v>214</v>
      </c>
      <c r="B29" s="164"/>
      <c r="C29" s="164" t="s">
        <v>215</v>
      </c>
    </row>
    <row r="30" spans="1:3" ht="15">
      <c r="A30" t="s">
        <v>216</v>
      </c>
      <c r="C30" t="s">
        <v>217</v>
      </c>
    </row>
    <row r="31" spans="1:3" ht="15">
      <c r="A31" t="s">
        <v>218</v>
      </c>
      <c r="C31" t="s">
        <v>219</v>
      </c>
    </row>
    <row r="32" spans="1:3" ht="15">
      <c r="A32" t="s">
        <v>220</v>
      </c>
      <c r="C32" t="s">
        <v>221</v>
      </c>
    </row>
    <row r="33" spans="1:3" ht="15">
      <c r="A33" t="s">
        <v>222</v>
      </c>
      <c r="C33" t="s">
        <v>223</v>
      </c>
    </row>
    <row r="34" spans="1:3" ht="15">
      <c r="A34" s="164" t="s">
        <v>224</v>
      </c>
      <c r="B34" s="164" t="s">
        <v>225</v>
      </c>
      <c r="C34" s="164" t="s">
        <v>226</v>
      </c>
    </row>
    <row r="35" spans="1:3" ht="15">
      <c r="A35" s="164" t="s">
        <v>227</v>
      </c>
      <c r="B35" s="164" t="s">
        <v>228</v>
      </c>
      <c r="C35" s="164" t="s">
        <v>229</v>
      </c>
    </row>
    <row r="36" spans="1:3" ht="15">
      <c r="A36" s="164" t="s">
        <v>230</v>
      </c>
      <c r="B36" s="164" t="s">
        <v>208</v>
      </c>
      <c r="C36" s="164" t="s">
        <v>231</v>
      </c>
    </row>
    <row r="37" spans="1:3" ht="15">
      <c r="A37" s="164" t="s">
        <v>232</v>
      </c>
      <c r="B37" s="164" t="s">
        <v>205</v>
      </c>
      <c r="C37" s="164" t="s">
        <v>233</v>
      </c>
    </row>
    <row r="38" spans="1:3" ht="15">
      <c r="A38" s="164" t="s">
        <v>234</v>
      </c>
      <c r="B38" s="164"/>
      <c r="C38" s="164" t="s">
        <v>235</v>
      </c>
    </row>
    <row r="39" ht="15">
      <c r="A39" t="s">
        <v>236</v>
      </c>
    </row>
    <row r="40" ht="15">
      <c r="A40" t="s">
        <v>237</v>
      </c>
    </row>
    <row r="41" spans="1:3" ht="15">
      <c r="A41" t="s">
        <v>238</v>
      </c>
      <c r="B41" t="str">
        <f>'[2]PGD'!$F$4</f>
        <v>COV-46-10-5-4</v>
      </c>
      <c r="C41" t="s">
        <v>239</v>
      </c>
    </row>
    <row r="42" spans="1:3" ht="15">
      <c r="A42" t="s">
        <v>240</v>
      </c>
      <c r="B42">
        <f>'[2]PGD'!$H$4</f>
        <v>1</v>
      </c>
      <c r="C42" t="s">
        <v>241</v>
      </c>
    </row>
    <row r="43" spans="1:3" ht="15">
      <c r="A43" t="s">
        <v>242</v>
      </c>
      <c r="B43">
        <f>'[2]PGD'!$C$4</f>
        <v>2012</v>
      </c>
      <c r="C43" t="s">
        <v>243</v>
      </c>
    </row>
    <row r="44" spans="1:3" ht="15">
      <c r="A44" t="s">
        <v>244</v>
      </c>
      <c r="B44" t="e">
        <f>'[2]O1'!A9</f>
        <v>#REF!</v>
      </c>
      <c r="C44" t="s">
        <v>245</v>
      </c>
    </row>
    <row r="45" spans="1:3" ht="15">
      <c r="A45" t="s">
        <v>246</v>
      </c>
      <c r="B45" t="e">
        <f>SUBSTITUTE(ROUND('[2]O1'!#REF!,6),",",".")</f>
        <v>#REF!</v>
      </c>
      <c r="C45" t="s">
        <v>247</v>
      </c>
    </row>
    <row r="46" spans="1:3" ht="15">
      <c r="A46" t="s">
        <v>248</v>
      </c>
      <c r="B46" t="e">
        <f>SUBSTITUTE(ROUND('[2]O1'!I8,6),",",".")</f>
        <v>#REF!</v>
      </c>
      <c r="C46" t="s">
        <v>249</v>
      </c>
    </row>
    <row r="47" spans="1:3" ht="15">
      <c r="A47" t="s">
        <v>250</v>
      </c>
      <c r="B47" t="e">
        <f>IF('[2]O1'!#REF!="si","S",IF('[2]O1'!#REF!="NO","N",""))</f>
        <v>#REF!</v>
      </c>
      <c r="C47" t="s">
        <v>251</v>
      </c>
    </row>
    <row r="48" spans="1:3" ht="15">
      <c r="A48" t="s">
        <v>252</v>
      </c>
      <c r="C48" t="s">
        <v>253</v>
      </c>
    </row>
    <row r="49" spans="1:3" ht="15">
      <c r="A49" t="s">
        <v>254</v>
      </c>
      <c r="B49" t="e">
        <f>SUBSTITUTE(ROUND('[2]O1'!I43,6),",",".")</f>
        <v>#REF!</v>
      </c>
      <c r="C49" t="s">
        <v>255</v>
      </c>
    </row>
    <row r="50" spans="1:3" ht="15">
      <c r="A50" t="s">
        <v>256</v>
      </c>
      <c r="B50" t="e">
        <f>IF('[2]O1'!N43="si","S",IF('[2]O1'!N43="NO","N",""))</f>
        <v>#REF!</v>
      </c>
      <c r="C50" t="s">
        <v>257</v>
      </c>
    </row>
    <row r="51" spans="1:3" ht="15">
      <c r="A51" t="s">
        <v>258</v>
      </c>
      <c r="C51" t="s">
        <v>259</v>
      </c>
    </row>
    <row r="52" spans="1:3" ht="15">
      <c r="A52" t="s">
        <v>260</v>
      </c>
      <c r="C52" t="s">
        <v>261</v>
      </c>
    </row>
    <row r="53" spans="1:3" ht="15">
      <c r="A53" t="s">
        <v>262</v>
      </c>
      <c r="C53" t="s">
        <v>263</v>
      </c>
    </row>
    <row r="54" ht="15">
      <c r="A54" t="s">
        <v>264</v>
      </c>
    </row>
    <row r="55" ht="15">
      <c r="A55" t="s">
        <v>265</v>
      </c>
    </row>
    <row r="56" ht="15">
      <c r="A56" t="s">
        <v>266</v>
      </c>
    </row>
    <row r="57" ht="15">
      <c r="A57" t="s">
        <v>267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2:B2"/>
  <sheetViews>
    <sheetView zoomScalePageLayoutView="0" workbookViewId="0" topLeftCell="A1">
      <selection activeCell="A2" sqref="A2:B2"/>
    </sheetView>
  </sheetViews>
  <sheetFormatPr defaultColWidth="11.00390625" defaultRowHeight="15"/>
  <sheetData>
    <row r="2" spans="1:2" ht="21.75" thickBot="1">
      <c r="A2" s="264" t="s">
        <v>287</v>
      </c>
      <c r="B2" s="265">
        <v>1</v>
      </c>
    </row>
    <row r="3" ht="15.75" thickTop="1"/>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Hoja15">
    <tabColor theme="0"/>
  </sheetPr>
  <dimension ref="A2:W37"/>
  <sheetViews>
    <sheetView showGridLines="0" showZeros="0" view="pageBreakPreview" zoomScale="75" zoomScaleSheetLayoutView="75" zoomScalePageLayoutView="75" workbookViewId="0" topLeftCell="A1">
      <selection activeCell="C5" sqref="C5"/>
    </sheetView>
  </sheetViews>
  <sheetFormatPr defaultColWidth="11.00390625" defaultRowHeight="15"/>
  <cols>
    <col min="1" max="1" width="8.00390625" style="0" customWidth="1"/>
    <col min="2" max="2" width="17.625" style="0" customWidth="1"/>
    <col min="3" max="3" width="22.75390625" style="0" customWidth="1"/>
    <col min="5" max="5" width="9.875" style="0" customWidth="1"/>
    <col min="6" max="6" width="16.875" style="0" customWidth="1"/>
    <col min="7" max="7" width="17.25390625" style="0" customWidth="1"/>
    <col min="9" max="9" width="12.00390625" style="0" customWidth="1"/>
    <col min="10" max="10" width="13.125" style="0" bestFit="1" customWidth="1"/>
    <col min="11" max="11" width="12.50390625" style="0" customWidth="1"/>
    <col min="12" max="22" width="0" style="0" hidden="1" customWidth="1"/>
  </cols>
  <sheetData>
    <row r="1" ht="96" customHeight="1"/>
    <row r="2" spans="1:13" s="130" customFormat="1" ht="33" customHeight="1">
      <c r="A2" s="399" t="s">
        <v>117</v>
      </c>
      <c r="B2" s="399"/>
      <c r="C2" s="406"/>
      <c r="D2" s="406"/>
      <c r="E2" s="406"/>
      <c r="F2" s="406"/>
      <c r="G2" s="406"/>
      <c r="H2" s="406"/>
      <c r="I2" s="406"/>
      <c r="J2" s="406"/>
      <c r="K2" s="406"/>
      <c r="L2"/>
      <c r="M2" s="260"/>
    </row>
    <row r="3" spans="1:13" s="130" customFormat="1" ht="41.25" customHeight="1">
      <c r="A3" s="399" t="s">
        <v>118</v>
      </c>
      <c r="B3" s="399"/>
      <c r="C3" s="400"/>
      <c r="D3" s="401"/>
      <c r="E3" s="401"/>
      <c r="F3" s="402"/>
      <c r="G3" s="403" t="s">
        <v>284</v>
      </c>
      <c r="H3" s="385"/>
      <c r="I3" s="385"/>
      <c r="J3" s="404"/>
      <c r="K3" s="405"/>
      <c r="M3" s="130" t="s">
        <v>285</v>
      </c>
    </row>
    <row r="4" spans="1:13" s="130" customFormat="1" ht="34.5" customHeight="1">
      <c r="A4" s="384" t="s">
        <v>136</v>
      </c>
      <c r="B4" s="384"/>
      <c r="C4" s="384"/>
      <c r="D4" s="384"/>
      <c r="E4" s="384"/>
      <c r="F4" s="261"/>
      <c r="G4" s="385">
        <f>IF(F4=$M$3,"Código de la Autorización Ambiental integrada","")</f>
      </c>
      <c r="H4" s="385"/>
      <c r="I4" s="385"/>
      <c r="J4" s="385"/>
      <c r="K4" s="262"/>
      <c r="M4" s="130" t="s">
        <v>286</v>
      </c>
    </row>
    <row r="5" spans="1:12" ht="38.25" customHeight="1" thickBot="1">
      <c r="A5" s="194"/>
      <c r="B5" s="263" t="s">
        <v>114</v>
      </c>
      <c r="C5" s="268"/>
      <c r="D5" s="194"/>
      <c r="E5" s="194"/>
      <c r="F5" s="194"/>
      <c r="G5" s="194"/>
      <c r="H5" s="194"/>
      <c r="I5" s="266" t="s">
        <v>288</v>
      </c>
      <c r="J5" s="386"/>
      <c r="K5" s="387"/>
      <c r="L5" s="267" t="s">
        <v>289</v>
      </c>
    </row>
    <row r="6" spans="1:13" s="125" customFormat="1" ht="18.75" customHeight="1" thickTop="1">
      <c r="A6" s="408" t="s">
        <v>115</v>
      </c>
      <c r="B6" s="408"/>
      <c r="D6" s="161"/>
      <c r="E6" s="161"/>
      <c r="F6" s="161"/>
      <c r="G6" s="161"/>
      <c r="H6" s="161"/>
      <c r="I6" s="161"/>
      <c r="J6" s="161"/>
      <c r="K6" s="161"/>
      <c r="L6" s="138"/>
      <c r="M6" s="138"/>
    </row>
    <row r="7" spans="1:13" s="125" customFormat="1" ht="33.75" customHeight="1">
      <c r="A7" s="408"/>
      <c r="B7" s="408"/>
      <c r="C7" s="161">
        <f>INSTRUCCIONES!A6</f>
        <v>10</v>
      </c>
      <c r="D7" s="161" t="str">
        <f>INSTRUCCIONES!B6</f>
        <v>-</v>
      </c>
      <c r="E7" s="407" t="str">
        <f>INSTRUCCIONES!C6</f>
        <v>Recubrimiento madera (&gt;15 t/año)</v>
      </c>
      <c r="F7" s="407"/>
      <c r="G7" s="407"/>
      <c r="H7" s="407"/>
      <c r="I7" s="407"/>
      <c r="J7" s="407"/>
      <c r="K7" s="407"/>
      <c r="L7" s="138">
        <v>15000</v>
      </c>
      <c r="M7" s="140"/>
    </row>
    <row r="8" spans="1:20" s="125" customFormat="1" ht="19.5">
      <c r="A8" s="138"/>
      <c r="B8" s="27" t="s">
        <v>116</v>
      </c>
      <c r="C8" s="135"/>
      <c r="D8" s="135"/>
      <c r="E8" s="135"/>
      <c r="F8" s="135"/>
      <c r="G8" s="135"/>
      <c r="H8" s="27"/>
      <c r="I8" s="138"/>
      <c r="J8" s="138"/>
      <c r="K8" s="153" t="s">
        <v>30</v>
      </c>
      <c r="L8" s="138">
        <v>25000</v>
      </c>
      <c r="M8" s="142" t="s">
        <v>89</v>
      </c>
      <c r="Q8" s="142" t="s">
        <v>85</v>
      </c>
      <c r="R8" s="142" t="s">
        <v>21</v>
      </c>
      <c r="S8" s="142" t="s">
        <v>24</v>
      </c>
      <c r="T8" s="142" t="s">
        <v>28</v>
      </c>
    </row>
    <row r="9" spans="1:20" s="125" customFormat="1" ht="17.25" customHeight="1">
      <c r="A9" s="138"/>
      <c r="B9" s="135"/>
      <c r="C9" s="151"/>
      <c r="D9" s="138"/>
      <c r="E9" s="138"/>
      <c r="F9" s="138"/>
      <c r="G9" s="135"/>
      <c r="H9" s="27"/>
      <c r="I9" s="138"/>
      <c r="J9" s="138"/>
      <c r="K9" s="154" t="s">
        <v>29</v>
      </c>
      <c r="L9" s="138"/>
      <c r="M9" s="397" t="s">
        <v>96</v>
      </c>
      <c r="N9" s="397"/>
      <c r="O9" s="397"/>
      <c r="P9" s="398"/>
      <c r="Q9" s="53" t="s">
        <v>86</v>
      </c>
      <c r="R9" s="56">
        <v>100</v>
      </c>
      <c r="S9" s="56">
        <v>30</v>
      </c>
      <c r="T9" s="56"/>
    </row>
    <row r="10" spans="1:20" s="125" customFormat="1" ht="19.5">
      <c r="A10" s="138"/>
      <c r="B10" s="138"/>
      <c r="C10" s="376"/>
      <c r="D10" s="377"/>
      <c r="E10" s="377"/>
      <c r="F10" s="377"/>
      <c r="G10" s="377"/>
      <c r="H10" s="377"/>
      <c r="I10" s="377"/>
      <c r="J10" s="378"/>
      <c r="K10" s="152"/>
      <c r="L10" s="138"/>
      <c r="M10" s="397" t="s">
        <v>97</v>
      </c>
      <c r="N10" s="397"/>
      <c r="O10" s="397"/>
      <c r="P10" s="398"/>
      <c r="Q10" s="53" t="s">
        <v>87</v>
      </c>
      <c r="R10" s="56">
        <v>20</v>
      </c>
      <c r="S10" s="56">
        <v>30</v>
      </c>
      <c r="T10" s="56"/>
    </row>
    <row r="11" spans="1:20" s="125" customFormat="1" ht="19.5">
      <c r="A11" s="138"/>
      <c r="B11" s="138"/>
      <c r="C11" s="376"/>
      <c r="D11" s="377"/>
      <c r="E11" s="377"/>
      <c r="F11" s="377"/>
      <c r="G11" s="377"/>
      <c r="H11" s="377"/>
      <c r="I11" s="377"/>
      <c r="J11" s="378"/>
      <c r="K11" s="152"/>
      <c r="L11" s="138"/>
      <c r="M11" s="397" t="s">
        <v>84</v>
      </c>
      <c r="N11" s="397"/>
      <c r="O11" s="397"/>
      <c r="P11" s="398"/>
      <c r="Q11" s="143"/>
      <c r="R11" s="56">
        <v>75</v>
      </c>
      <c r="S11" s="56">
        <v>10</v>
      </c>
      <c r="T11" s="56"/>
    </row>
    <row r="12" spans="1:20" s="125" customFormat="1" ht="137.25" thickBot="1">
      <c r="A12" s="139"/>
      <c r="B12" s="141"/>
      <c r="C12" s="141"/>
      <c r="D12" s="141"/>
      <c r="E12" s="141"/>
      <c r="F12" s="139"/>
      <c r="G12" s="139"/>
      <c r="H12" s="139"/>
      <c r="I12" s="139"/>
      <c r="J12" s="139"/>
      <c r="K12" s="139"/>
      <c r="L12" s="139"/>
      <c r="M12" s="397" t="s">
        <v>98</v>
      </c>
      <c r="N12" s="397"/>
      <c r="O12" s="397"/>
      <c r="P12" s="398"/>
      <c r="Q12" s="54" t="s">
        <v>86</v>
      </c>
      <c r="R12" s="56">
        <v>100</v>
      </c>
      <c r="S12" s="56">
        <v>25</v>
      </c>
      <c r="T12" s="56"/>
    </row>
    <row r="13" spans="4:20" ht="78">
      <c r="D13" s="23" t="s">
        <v>137</v>
      </c>
      <c r="E13" s="51"/>
      <c r="M13" s="396" t="s">
        <v>99</v>
      </c>
      <c r="N13" s="397"/>
      <c r="O13" s="397"/>
      <c r="P13" s="398"/>
      <c r="Q13" s="54" t="s">
        <v>87</v>
      </c>
      <c r="R13" s="56">
        <v>100</v>
      </c>
      <c r="S13" s="56">
        <v>20</v>
      </c>
      <c r="T13" s="56"/>
    </row>
    <row r="14" spans="1:20" s="125" customFormat="1" ht="44.25" customHeight="1">
      <c r="A14" s="391" t="s">
        <v>73</v>
      </c>
      <c r="B14" s="394" t="s">
        <v>293</v>
      </c>
      <c r="C14" s="395"/>
      <c r="D14" s="258">
        <f>'I1'!N3</f>
        <v>0</v>
      </c>
      <c r="E14" s="133"/>
      <c r="F14" s="135"/>
      <c r="G14" s="135"/>
      <c r="H14" s="135"/>
      <c r="I14" s="135"/>
      <c r="J14" s="135"/>
      <c r="K14" s="135"/>
      <c r="M14" s="396" t="s">
        <v>100</v>
      </c>
      <c r="N14" s="397"/>
      <c r="O14" s="397"/>
      <c r="P14" s="398"/>
      <c r="Q14" s="53" t="s">
        <v>88</v>
      </c>
      <c r="R14" s="56">
        <v>100</v>
      </c>
      <c r="S14" s="56">
        <v>20</v>
      </c>
      <c r="T14" s="56"/>
    </row>
    <row r="15" spans="1:20" s="125" customFormat="1" ht="44.25" customHeight="1">
      <c r="A15" s="392"/>
      <c r="B15" s="278" t="s">
        <v>271</v>
      </c>
      <c r="C15" s="202">
        <f>'I1'!N6</f>
        <v>0</v>
      </c>
      <c r="D15" s="259"/>
      <c r="E15" s="133"/>
      <c r="F15" s="173"/>
      <c r="G15" s="173"/>
      <c r="H15" s="204"/>
      <c r="I15" s="204"/>
      <c r="J15" s="204"/>
      <c r="K15" s="133"/>
      <c r="M15" s="170"/>
      <c r="N15" s="171"/>
      <c r="O15" s="171"/>
      <c r="P15" s="172"/>
      <c r="Q15" s="53"/>
      <c r="R15" s="56"/>
      <c r="S15" s="56"/>
      <c r="T15" s="56"/>
    </row>
    <row r="16" spans="1:20" s="125" customFormat="1" ht="44.25" customHeight="1">
      <c r="A16" s="392"/>
      <c r="B16" s="278" t="s">
        <v>310</v>
      </c>
      <c r="C16" s="202">
        <f>'I1'!N38</f>
        <v>0</v>
      </c>
      <c r="D16" s="259"/>
      <c r="E16" s="133"/>
      <c r="F16" s="173"/>
      <c r="G16" s="173"/>
      <c r="H16" s="204"/>
      <c r="I16" s="204"/>
      <c r="J16" s="204"/>
      <c r="K16" s="133"/>
      <c r="M16" s="170"/>
      <c r="N16" s="171"/>
      <c r="O16" s="171"/>
      <c r="P16" s="172"/>
      <c r="Q16" s="53"/>
      <c r="R16" s="56"/>
      <c r="S16" s="56"/>
      <c r="T16" s="56"/>
    </row>
    <row r="17" spans="1:20" s="125" customFormat="1" ht="44.25" customHeight="1">
      <c r="A17" s="393"/>
      <c r="B17" s="278" t="s">
        <v>272</v>
      </c>
      <c r="C17" s="202">
        <f>'I1'!N52</f>
        <v>0</v>
      </c>
      <c r="D17" s="259"/>
      <c r="E17" s="133"/>
      <c r="M17" s="170"/>
      <c r="N17" s="171"/>
      <c r="O17" s="171"/>
      <c r="P17" s="172"/>
      <c r="Q17" s="53"/>
      <c r="R17" s="56"/>
      <c r="S17" s="56"/>
      <c r="T17" s="56"/>
    </row>
    <row r="18" spans="1:20" s="125" customFormat="1" ht="54" customHeight="1">
      <c r="A18" s="203" t="s">
        <v>42</v>
      </c>
      <c r="B18" s="394" t="s">
        <v>292</v>
      </c>
      <c r="C18" s="395"/>
      <c r="D18" s="258">
        <f>'I2'!M3</f>
        <v>0</v>
      </c>
      <c r="E18" s="135"/>
      <c r="F18" s="382" t="s">
        <v>273</v>
      </c>
      <c r="G18" s="383"/>
      <c r="H18" s="388" t="s">
        <v>77</v>
      </c>
      <c r="I18" s="389"/>
      <c r="J18" s="390"/>
      <c r="K18" s="134">
        <f>D14+D18</f>
        <v>0</v>
      </c>
      <c r="M18" s="396" t="s">
        <v>101</v>
      </c>
      <c r="N18" s="397"/>
      <c r="O18" s="397"/>
      <c r="P18" s="398"/>
      <c r="Q18" s="55" t="s">
        <v>90</v>
      </c>
      <c r="R18" s="56" t="s">
        <v>93</v>
      </c>
      <c r="S18" s="56" t="s">
        <v>94</v>
      </c>
      <c r="T18" s="56"/>
    </row>
    <row r="19" spans="1:20" s="125" customFormat="1" ht="44.25" customHeight="1">
      <c r="A19" s="391" t="s">
        <v>43</v>
      </c>
      <c r="B19" s="394" t="s">
        <v>44</v>
      </c>
      <c r="C19" s="395"/>
      <c r="D19" s="258">
        <f>'O1'!U3</f>
        <v>0</v>
      </c>
      <c r="E19" s="136"/>
      <c r="F19" s="382" t="s">
        <v>274</v>
      </c>
      <c r="G19" s="383"/>
      <c r="H19" s="388" t="s">
        <v>78</v>
      </c>
      <c r="I19" s="389"/>
      <c r="J19" s="390"/>
      <c r="K19" s="134">
        <f>D14-D26</f>
        <v>0</v>
      </c>
      <c r="M19" s="396" t="s">
        <v>102</v>
      </c>
      <c r="N19" s="397"/>
      <c r="O19" s="397"/>
      <c r="P19" s="398"/>
      <c r="Q19" s="55" t="s">
        <v>91</v>
      </c>
      <c r="R19" s="56" t="s">
        <v>93</v>
      </c>
      <c r="S19" s="56" t="s">
        <v>95</v>
      </c>
      <c r="T19" s="56"/>
    </row>
    <row r="20" spans="1:20" s="125" customFormat="1" ht="44.25" customHeight="1">
      <c r="A20" s="392"/>
      <c r="B20" s="278" t="s">
        <v>271</v>
      </c>
      <c r="C20" s="202">
        <f>'O1'!U7</f>
        <v>0</v>
      </c>
      <c r="D20" s="259"/>
      <c r="E20" s="136"/>
      <c r="F20" s="382" t="s">
        <v>275</v>
      </c>
      <c r="G20" s="383"/>
      <c r="H20" s="409" t="s">
        <v>79</v>
      </c>
      <c r="I20" s="410"/>
      <c r="J20" s="411"/>
      <c r="K20" s="144">
        <f>D14-D19-D23-D24-D25-D26</f>
        <v>0</v>
      </c>
      <c r="M20" s="170"/>
      <c r="N20" s="171"/>
      <c r="O20" s="171"/>
      <c r="P20" s="172"/>
      <c r="Q20" s="55"/>
      <c r="R20" s="56"/>
      <c r="S20" s="56"/>
      <c r="T20" s="56"/>
    </row>
    <row r="21" spans="1:20" s="125" customFormat="1" ht="44.25" customHeight="1">
      <c r="A21" s="392"/>
      <c r="B21" s="278" t="s">
        <v>310</v>
      </c>
      <c r="C21" s="202">
        <f>'O1'!U36</f>
        <v>0</v>
      </c>
      <c r="D21" s="259"/>
      <c r="E21" s="136"/>
      <c r="F21" s="382" t="s">
        <v>74</v>
      </c>
      <c r="G21" s="383"/>
      <c r="H21" s="409" t="s">
        <v>76</v>
      </c>
      <c r="I21" s="410"/>
      <c r="J21" s="411"/>
      <c r="K21" s="145">
        <f>IF(D14+D18&gt;0,K20/(D14+D18),0)</f>
        <v>0</v>
      </c>
      <c r="M21" s="170"/>
      <c r="N21" s="171"/>
      <c r="O21" s="171"/>
      <c r="P21" s="172"/>
      <c r="Q21" s="55"/>
      <c r="R21" s="56"/>
      <c r="S21" s="56"/>
      <c r="T21" s="56"/>
    </row>
    <row r="22" spans="1:20" s="125" customFormat="1" ht="44.25" customHeight="1">
      <c r="A22" s="393"/>
      <c r="B22" s="278" t="s">
        <v>272</v>
      </c>
      <c r="C22" s="202">
        <f>'O1'!V55</f>
        <v>0</v>
      </c>
      <c r="D22" s="259"/>
      <c r="E22" s="136"/>
      <c r="F22" s="382" t="s">
        <v>276</v>
      </c>
      <c r="G22" s="383"/>
      <c r="H22" s="409" t="s">
        <v>75</v>
      </c>
      <c r="I22" s="410"/>
      <c r="J22" s="411"/>
      <c r="K22" s="132">
        <f>K20+D19</f>
        <v>0</v>
      </c>
      <c r="M22" s="170"/>
      <c r="N22" s="171"/>
      <c r="O22" s="171"/>
      <c r="P22" s="172"/>
      <c r="Q22" s="55"/>
      <c r="R22" s="56"/>
      <c r="S22" s="56"/>
      <c r="T22" s="56"/>
    </row>
    <row r="23" spans="1:20" s="125" customFormat="1" ht="45.75" customHeight="1" thickBot="1">
      <c r="A23" s="203" t="s">
        <v>45</v>
      </c>
      <c r="B23" s="394" t="s">
        <v>290</v>
      </c>
      <c r="C23" s="395"/>
      <c r="D23" s="258">
        <f>'O5'!L3</f>
        <v>0</v>
      </c>
      <c r="E23" s="135"/>
      <c r="M23" s="396" t="s">
        <v>92</v>
      </c>
      <c r="N23" s="397"/>
      <c r="O23" s="397"/>
      <c r="P23" s="398"/>
      <c r="Q23" s="55" t="s">
        <v>103</v>
      </c>
      <c r="R23" s="56">
        <v>75</v>
      </c>
      <c r="S23" s="56">
        <v>20</v>
      </c>
      <c r="T23" s="56"/>
    </row>
    <row r="24" spans="1:20" s="125" customFormat="1" ht="44.25" customHeight="1">
      <c r="A24" s="203" t="s">
        <v>46</v>
      </c>
      <c r="B24" s="394" t="s">
        <v>47</v>
      </c>
      <c r="C24" s="395"/>
      <c r="D24" s="258">
        <f>'O6'!I3</f>
        <v>0</v>
      </c>
      <c r="E24" s="135"/>
      <c r="F24" s="412" t="s">
        <v>55</v>
      </c>
      <c r="G24" s="413"/>
      <c r="H24" s="413"/>
      <c r="I24" s="413"/>
      <c r="J24" s="413"/>
      <c r="K24" s="414"/>
      <c r="M24" s="396" t="s">
        <v>92</v>
      </c>
      <c r="N24" s="397"/>
      <c r="O24" s="397"/>
      <c r="P24" s="398"/>
      <c r="Q24" s="55" t="s">
        <v>104</v>
      </c>
      <c r="R24" s="56">
        <v>75</v>
      </c>
      <c r="S24" s="56">
        <v>15</v>
      </c>
      <c r="T24" s="56"/>
    </row>
    <row r="25" spans="1:20" s="125" customFormat="1" ht="44.25" customHeight="1">
      <c r="A25" s="203" t="s">
        <v>48</v>
      </c>
      <c r="B25" s="394" t="s">
        <v>291</v>
      </c>
      <c r="C25" s="395"/>
      <c r="D25" s="258">
        <f>'O7'!K4</f>
        <v>0</v>
      </c>
      <c r="E25" s="135"/>
      <c r="F25" s="205" t="str">
        <f>IF(K19&lt;$L$7,"No se supera el umbral de consumo para esta actividad",0)</f>
        <v>No se supera el umbral de consumo para esta actividad</v>
      </c>
      <c r="G25" s="138"/>
      <c r="H25" s="138"/>
      <c r="I25" s="138"/>
      <c r="J25" s="138"/>
      <c r="K25" s="211"/>
      <c r="M25" s="396" t="s">
        <v>105</v>
      </c>
      <c r="N25" s="397"/>
      <c r="O25" s="397"/>
      <c r="P25" s="398"/>
      <c r="Q25" s="55"/>
      <c r="R25" s="56"/>
      <c r="S25" s="56"/>
      <c r="T25" s="56"/>
    </row>
    <row r="26" spans="1:20" s="125" customFormat="1" ht="44.25" customHeight="1">
      <c r="A26" s="203" t="s">
        <v>49</v>
      </c>
      <c r="B26" s="394" t="s">
        <v>50</v>
      </c>
      <c r="C26" s="395"/>
      <c r="D26" s="258">
        <f>'O8'!L3</f>
        <v>0</v>
      </c>
      <c r="E26" s="135"/>
      <c r="F26" s="205" t="str">
        <f>IF(K19=0,"No se han introducido datos de consumo","")</f>
        <v>No se han introducido datos de consumo</v>
      </c>
      <c r="G26" s="138"/>
      <c r="H26" s="138"/>
      <c r="I26" s="27"/>
      <c r="J26" s="138"/>
      <c r="K26" s="211"/>
      <c r="M26" s="396" t="s">
        <v>106</v>
      </c>
      <c r="N26" s="397"/>
      <c r="O26" s="397"/>
      <c r="P26" s="398"/>
      <c r="Q26" s="55"/>
      <c r="R26" s="56">
        <v>50</v>
      </c>
      <c r="S26" s="56">
        <v>5</v>
      </c>
      <c r="T26" s="56"/>
    </row>
    <row r="27" spans="1:20" s="125" customFormat="1" ht="44.25" customHeight="1">
      <c r="A27" s="207"/>
      <c r="B27" s="208"/>
      <c r="C27" s="208"/>
      <c r="D27" s="259"/>
      <c r="E27" s="135"/>
      <c r="F27" s="206">
        <f>IF(K21&lt;0,"Error en los datos, difusas no pueden ser negativas","")</f>
      </c>
      <c r="G27" s="138"/>
      <c r="H27" s="138"/>
      <c r="I27" s="27"/>
      <c r="J27" s="138"/>
      <c r="K27" s="138"/>
      <c r="M27" s="170"/>
      <c r="N27" s="171"/>
      <c r="O27" s="171"/>
      <c r="P27" s="172"/>
      <c r="Q27" s="55"/>
      <c r="R27" s="56"/>
      <c r="S27" s="56"/>
      <c r="T27" s="56"/>
    </row>
    <row r="28" spans="6:20" s="125" customFormat="1" ht="44.25" customHeight="1">
      <c r="F28" s="212"/>
      <c r="G28" s="138" t="s">
        <v>56</v>
      </c>
      <c r="H28" s="246">
        <f>IF(D19&gt;0,IF(SUM('O1'!$W5:$W312)&gt;=1,"NO",IF(SUM('O1'!W50:W106)&gt;=1,0,"SI")),0)</f>
        <v>0</v>
      </c>
      <c r="I28" s="416" t="str">
        <f>IF(D19=0,"No hay datos de emisiones canalizadas",IF(SUM('O1'!W4:W83)&gt;=1,"cumplimiento de canalizadas no evaluado",0))</f>
        <v>No hay datos de emisiones canalizadas</v>
      </c>
      <c r="J28" s="416"/>
      <c r="K28" s="138"/>
      <c r="M28" s="396" t="s">
        <v>107</v>
      </c>
      <c r="N28" s="397"/>
      <c r="O28" s="397"/>
      <c r="P28" s="398"/>
      <c r="Q28" s="55"/>
      <c r="R28" s="56"/>
      <c r="S28" s="56"/>
      <c r="T28" s="56"/>
    </row>
    <row r="29" spans="2:20" s="125" customFormat="1" ht="44.25" customHeight="1" thickBot="1">
      <c r="B29" s="209" t="s">
        <v>277</v>
      </c>
      <c r="C29" s="209"/>
      <c r="D29" s="210">
        <f>IF(K19&gt;25000,0.2,0.25)</f>
        <v>0.25</v>
      </c>
      <c r="F29" s="213"/>
      <c r="G29" s="139" t="s">
        <v>57</v>
      </c>
      <c r="H29" s="247">
        <f>IF(K21&gt;0,IF(K21&gt;D29,"NO","SI"),"")</f>
      </c>
      <c r="I29" s="215" t="str">
        <f>IF(K20=0,"no hay datos",IF(K21&lt;0,"error datos, las emisiones difusas no pueden ser negativas",""))</f>
        <v>no hay datos</v>
      </c>
      <c r="J29" s="139"/>
      <c r="K29" s="214"/>
      <c r="M29" s="415"/>
      <c r="N29" s="415"/>
      <c r="O29" s="415"/>
      <c r="P29" s="415"/>
      <c r="Q29" s="216"/>
      <c r="R29" s="217"/>
      <c r="S29" s="217"/>
      <c r="T29" s="217"/>
    </row>
    <row r="30" spans="6:23" s="137" customFormat="1" ht="44.25" customHeight="1">
      <c r="F30" s="137" t="str">
        <f>IF(K19&lt;15000,"no se supera el umbral para esta actividad",0)</f>
        <v>no se supera el umbral para esta actividad</v>
      </c>
      <c r="I30" s="135"/>
      <c r="J30" s="147"/>
      <c r="L30" s="135"/>
      <c r="M30" s="167"/>
      <c r="N30" s="167"/>
      <c r="O30" s="167"/>
      <c r="P30" s="167"/>
      <c r="Q30" s="148"/>
      <c r="R30" s="149"/>
      <c r="S30" s="149"/>
      <c r="T30" s="149"/>
      <c r="U30" s="135"/>
      <c r="V30" s="135"/>
      <c r="W30" s="135"/>
    </row>
    <row r="31" spans="1:23" s="312" customFormat="1" ht="44.25" customHeight="1">
      <c r="A31" s="308" t="s">
        <v>294</v>
      </c>
      <c r="B31" s="294"/>
      <c r="C31" s="309"/>
      <c r="D31" s="309"/>
      <c r="E31" s="310"/>
      <c r="F31" s="310"/>
      <c r="G31" s="310"/>
      <c r="H31" s="310"/>
      <c r="I31" s="310"/>
      <c r="J31" s="310"/>
      <c r="K31" s="311"/>
      <c r="L31" s="294"/>
      <c r="M31" s="294"/>
      <c r="N31" s="294"/>
      <c r="O31" s="294"/>
      <c r="P31" s="294"/>
      <c r="Q31" s="294"/>
      <c r="R31" s="294"/>
      <c r="S31" s="294"/>
      <c r="T31" s="294"/>
      <c r="U31" s="294"/>
      <c r="V31" s="294"/>
      <c r="W31" s="294"/>
    </row>
    <row r="32" spans="1:11" ht="30.75" customHeight="1">
      <c r="A32" s="146"/>
      <c r="B32" s="279"/>
      <c r="C32" s="262" t="s">
        <v>295</v>
      </c>
      <c r="D32" s="262"/>
      <c r="E32" s="376"/>
      <c r="F32" s="377"/>
      <c r="G32" s="377"/>
      <c r="H32" s="377"/>
      <c r="I32" s="377"/>
      <c r="J32" s="377"/>
      <c r="K32" s="378"/>
    </row>
    <row r="33" spans="1:11" ht="27.75" customHeight="1" thickBot="1">
      <c r="A33" s="280"/>
      <c r="B33" s="281"/>
      <c r="C33" s="282" t="s">
        <v>296</v>
      </c>
      <c r="D33" s="282"/>
      <c r="E33" s="283"/>
      <c r="F33" s="284"/>
      <c r="G33" s="282" t="s">
        <v>297</v>
      </c>
      <c r="H33" s="285"/>
      <c r="I33" s="286"/>
      <c r="J33" s="286"/>
      <c r="K33" s="287"/>
    </row>
    <row r="34" spans="1:11" ht="36.75" customHeight="1" thickBot="1">
      <c r="A34" s="288" t="s">
        <v>298</v>
      </c>
      <c r="B34" s="289"/>
      <c r="C34" s="290"/>
      <c r="D34" s="291"/>
      <c r="E34" s="292"/>
      <c r="F34" s="292"/>
      <c r="G34" s="291"/>
      <c r="H34" s="292"/>
      <c r="I34" s="292"/>
      <c r="J34" s="292"/>
      <c r="K34" s="293"/>
    </row>
    <row r="35" spans="1:11" ht="19.5">
      <c r="A35" s="379" t="s">
        <v>144</v>
      </c>
      <c r="B35" s="380"/>
      <c r="C35" s="380"/>
      <c r="D35" s="380"/>
      <c r="E35" s="380"/>
      <c r="F35" s="380"/>
      <c r="G35" s="380"/>
      <c r="H35" s="380"/>
      <c r="I35" s="380"/>
      <c r="J35" s="380"/>
      <c r="K35" s="381"/>
    </row>
    <row r="36" spans="1:11" ht="28.5" customHeight="1">
      <c r="A36" s="294" t="s">
        <v>3</v>
      </c>
      <c r="B36" s="295"/>
      <c r="C36" s="296"/>
      <c r="D36" s="297"/>
      <c r="E36" s="297"/>
      <c r="F36" s="298"/>
      <c r="G36" s="299" t="s">
        <v>299</v>
      </c>
      <c r="H36" s="300"/>
      <c r="I36" s="301"/>
      <c r="J36" s="301"/>
      <c r="K36" s="302"/>
    </row>
    <row r="37" spans="1:11" ht="36.75" customHeight="1">
      <c r="A37" s="303"/>
      <c r="B37" s="304"/>
      <c r="C37" s="304"/>
      <c r="D37" s="304"/>
      <c r="E37" s="304"/>
      <c r="F37" s="304"/>
      <c r="G37" s="304"/>
      <c r="H37" s="305"/>
      <c r="I37" s="306"/>
      <c r="J37" s="306"/>
      <c r="K37" s="307"/>
    </row>
  </sheetData>
  <sheetProtection/>
  <mergeCells count="50">
    <mergeCell ref="F24:K24"/>
    <mergeCell ref="M29:P29"/>
    <mergeCell ref="B25:C25"/>
    <mergeCell ref="M13:P13"/>
    <mergeCell ref="H20:J20"/>
    <mergeCell ref="B14:C14"/>
    <mergeCell ref="M28:P28"/>
    <mergeCell ref="I28:J28"/>
    <mergeCell ref="B26:C26"/>
    <mergeCell ref="M25:P25"/>
    <mergeCell ref="M14:P14"/>
    <mergeCell ref="M12:P12"/>
    <mergeCell ref="M26:P26"/>
    <mergeCell ref="M24:P24"/>
    <mergeCell ref="C10:J10"/>
    <mergeCell ref="M23:P23"/>
    <mergeCell ref="C11:J11"/>
    <mergeCell ref="M19:P19"/>
    <mergeCell ref="B18:C18"/>
    <mergeCell ref="H21:J21"/>
    <mergeCell ref="B24:C24"/>
    <mergeCell ref="M10:P10"/>
    <mergeCell ref="M11:P11"/>
    <mergeCell ref="H18:J18"/>
    <mergeCell ref="A14:A17"/>
    <mergeCell ref="H22:J22"/>
    <mergeCell ref="F18:G18"/>
    <mergeCell ref="F19:G19"/>
    <mergeCell ref="F20:G20"/>
    <mergeCell ref="F21:G21"/>
    <mergeCell ref="M18:P18"/>
    <mergeCell ref="A2:B2"/>
    <mergeCell ref="A3:B3"/>
    <mergeCell ref="C3:F3"/>
    <mergeCell ref="G3:I3"/>
    <mergeCell ref="J3:K3"/>
    <mergeCell ref="M9:P9"/>
    <mergeCell ref="C2:K2"/>
    <mergeCell ref="E7:K7"/>
    <mergeCell ref="A6:B7"/>
    <mergeCell ref="E32:K32"/>
    <mergeCell ref="A35:K35"/>
    <mergeCell ref="F22:G22"/>
    <mergeCell ref="A4:E4"/>
    <mergeCell ref="G4:J4"/>
    <mergeCell ref="J5:K5"/>
    <mergeCell ref="H19:J19"/>
    <mergeCell ref="A19:A22"/>
    <mergeCell ref="B19:C19"/>
    <mergeCell ref="B23:C23"/>
  </mergeCells>
  <conditionalFormatting sqref="H28">
    <cfRule type="expression" priority="4" dxfId="2" stopIfTrue="1">
      <formula>"NO"</formula>
    </cfRule>
  </conditionalFormatting>
  <conditionalFormatting sqref="H28">
    <cfRule type="expression" priority="3" dxfId="1" stopIfTrue="1">
      <formula>"NO"</formula>
    </cfRule>
  </conditionalFormatting>
  <conditionalFormatting sqref="K4">
    <cfRule type="expression" priority="1" dxfId="11" stopIfTrue="1">
      <formula>$F$4="SÍ"</formula>
    </cfRule>
  </conditionalFormatting>
  <dataValidations count="1">
    <dataValidation type="list" allowBlank="1" showInputMessage="1" showErrorMessage="1" sqref="F4">
      <formula1>$M$3:$M$5</formula1>
    </dataValidation>
  </dataValidations>
  <printOptions/>
  <pageMargins left="0.75" right="0.75" top="1" bottom="1" header="0" footer="0"/>
  <pageSetup horizontalDpi="600" verticalDpi="600" orientation="portrait" paperSize="9" scale="46" r:id="rId4"/>
  <drawing r:id="rId3"/>
  <legacyDrawing r:id="rId2"/>
</worksheet>
</file>

<file path=xl/worksheets/sheet2.xml><?xml version="1.0" encoding="utf-8"?>
<worksheet xmlns="http://schemas.openxmlformats.org/spreadsheetml/2006/main" xmlns:r="http://schemas.openxmlformats.org/officeDocument/2006/relationships">
  <sheetPr codeName="Hoja14">
    <tabColor theme="2" tint="-0.09996999800205231"/>
  </sheetPr>
  <dimension ref="A3:G37"/>
  <sheetViews>
    <sheetView showGridLines="0" view="pageBreakPreview" zoomScale="75" zoomScaleSheetLayoutView="75" zoomScalePageLayoutView="0" workbookViewId="0" topLeftCell="A1">
      <selection activeCell="F25" sqref="F25"/>
    </sheetView>
  </sheetViews>
  <sheetFormatPr defaultColWidth="11.00390625" defaultRowHeight="15"/>
  <cols>
    <col min="1" max="1" width="8.00390625" style="0" customWidth="1"/>
    <col min="3" max="3" width="12.125" style="0" customWidth="1"/>
  </cols>
  <sheetData>
    <row r="3" spans="2:6" ht="20.25" thickBot="1">
      <c r="B3" s="14" t="s">
        <v>22</v>
      </c>
      <c r="C3" s="14"/>
      <c r="D3" s="14"/>
      <c r="E3" s="15"/>
      <c r="F3" s="15"/>
    </row>
    <row r="4" spans="1:7" ht="15">
      <c r="A4" s="3"/>
      <c r="B4" s="4"/>
      <c r="C4" s="4"/>
      <c r="D4" s="4"/>
      <c r="E4" s="4"/>
      <c r="F4" s="4"/>
      <c r="G4" s="5"/>
    </row>
    <row r="5" spans="1:7" ht="15">
      <c r="A5" s="6"/>
      <c r="B5" s="2"/>
      <c r="C5" s="2"/>
      <c r="D5" s="2"/>
      <c r="E5" s="2"/>
      <c r="F5" s="2"/>
      <c r="G5" s="7"/>
    </row>
    <row r="6" spans="1:7" ht="15">
      <c r="A6" s="6"/>
      <c r="B6" s="2"/>
      <c r="C6" s="2"/>
      <c r="D6" s="2"/>
      <c r="E6" s="2"/>
      <c r="F6" s="2"/>
      <c r="G6" s="7"/>
    </row>
    <row r="7" spans="1:7" ht="15">
      <c r="A7" s="6"/>
      <c r="B7" s="2"/>
      <c r="C7" s="2"/>
      <c r="D7" s="2"/>
      <c r="E7" s="2"/>
      <c r="F7" s="2"/>
      <c r="G7" s="7"/>
    </row>
    <row r="8" spans="1:7" ht="15">
      <c r="A8" s="6"/>
      <c r="B8" s="2"/>
      <c r="C8" s="2"/>
      <c r="D8" s="2"/>
      <c r="E8" s="2"/>
      <c r="F8" s="2"/>
      <c r="G8" s="7"/>
    </row>
    <row r="9" spans="1:7" ht="15">
      <c r="A9" s="6"/>
      <c r="B9" s="2"/>
      <c r="C9" s="2"/>
      <c r="D9" s="2"/>
      <c r="E9" s="2"/>
      <c r="F9" s="2"/>
      <c r="G9" s="7"/>
    </row>
    <row r="10" spans="1:7" ht="15">
      <c r="A10" s="6"/>
      <c r="B10" s="2"/>
      <c r="C10" s="2"/>
      <c r="D10" s="2"/>
      <c r="E10" s="2"/>
      <c r="F10" s="2"/>
      <c r="G10" s="7"/>
    </row>
    <row r="11" spans="1:7" ht="15">
      <c r="A11" s="6"/>
      <c r="B11" s="2"/>
      <c r="C11" s="2"/>
      <c r="D11" s="2"/>
      <c r="E11" s="2"/>
      <c r="F11" s="2"/>
      <c r="G11" s="7"/>
    </row>
    <row r="12" spans="1:7" ht="15">
      <c r="A12" s="6"/>
      <c r="B12" s="2"/>
      <c r="C12" s="2"/>
      <c r="D12" s="2"/>
      <c r="E12" s="2"/>
      <c r="F12" s="2"/>
      <c r="G12" s="7"/>
    </row>
    <row r="13" spans="1:7" ht="15">
      <c r="A13" s="6"/>
      <c r="B13" s="2"/>
      <c r="C13" s="2"/>
      <c r="D13" s="2"/>
      <c r="E13" s="2"/>
      <c r="F13" s="2"/>
      <c r="G13" s="7"/>
    </row>
    <row r="14" spans="1:7" ht="15">
      <c r="A14" s="6"/>
      <c r="B14" s="2"/>
      <c r="C14" s="2"/>
      <c r="D14" s="2"/>
      <c r="E14" s="2"/>
      <c r="F14" s="2"/>
      <c r="G14" s="7"/>
    </row>
    <row r="15" spans="1:7" ht="15">
      <c r="A15" s="6"/>
      <c r="B15" s="2"/>
      <c r="C15" s="2"/>
      <c r="D15" s="2"/>
      <c r="E15" s="2"/>
      <c r="F15" s="2"/>
      <c r="G15" s="7"/>
    </row>
    <row r="16" spans="1:7" ht="15">
      <c r="A16" s="6"/>
      <c r="B16" s="2"/>
      <c r="C16" s="2"/>
      <c r="D16" s="2"/>
      <c r="E16" s="2"/>
      <c r="F16" s="2"/>
      <c r="G16" s="7"/>
    </row>
    <row r="17" spans="1:7" ht="15">
      <c r="A17" s="6"/>
      <c r="B17" s="2"/>
      <c r="C17" s="2"/>
      <c r="D17" s="2"/>
      <c r="E17" s="2"/>
      <c r="F17" s="2"/>
      <c r="G17" s="7"/>
    </row>
    <row r="18" spans="1:7" ht="15">
      <c r="A18" s="6"/>
      <c r="B18" s="2"/>
      <c r="C18" s="2"/>
      <c r="D18" s="2"/>
      <c r="E18" s="2"/>
      <c r="F18" s="2"/>
      <c r="G18" s="7"/>
    </row>
    <row r="19" spans="1:7" ht="15">
      <c r="A19" s="6"/>
      <c r="B19" s="2"/>
      <c r="C19" s="2"/>
      <c r="D19" s="2"/>
      <c r="E19" s="2"/>
      <c r="F19" s="2"/>
      <c r="G19" s="7"/>
    </row>
    <row r="20" spans="1:7" ht="15">
      <c r="A20" s="6"/>
      <c r="B20" s="2"/>
      <c r="C20" s="2"/>
      <c r="D20" s="2"/>
      <c r="E20" s="2"/>
      <c r="F20" s="2"/>
      <c r="G20" s="7"/>
    </row>
    <row r="21" spans="1:7" ht="16.5">
      <c r="A21" s="6"/>
      <c r="B21" s="10"/>
      <c r="C21" s="2"/>
      <c r="D21" s="2"/>
      <c r="E21" s="2"/>
      <c r="F21" s="2"/>
      <c r="G21" s="7"/>
    </row>
    <row r="22" spans="1:7" ht="15">
      <c r="A22" s="6"/>
      <c r="B22" s="2"/>
      <c r="C22" s="2"/>
      <c r="D22" s="2"/>
      <c r="E22" s="2"/>
      <c r="F22" s="2"/>
      <c r="G22" s="7"/>
    </row>
    <row r="23" spans="1:7" ht="15">
      <c r="A23" s="6"/>
      <c r="B23" s="2"/>
      <c r="C23" s="2"/>
      <c r="D23" s="2"/>
      <c r="E23" s="2"/>
      <c r="F23" s="2"/>
      <c r="G23" s="7"/>
    </row>
    <row r="24" spans="1:7" ht="15.75" thickBot="1">
      <c r="A24" s="8"/>
      <c r="B24" s="1"/>
      <c r="C24" s="1"/>
      <c r="D24" s="1"/>
      <c r="E24" s="1"/>
      <c r="F24" s="1"/>
      <c r="G24" s="9"/>
    </row>
    <row r="25" ht="17.25" thickBot="1">
      <c r="A25" s="12" t="s">
        <v>23</v>
      </c>
    </row>
    <row r="26" spans="1:7" ht="15">
      <c r="A26" s="3" t="e">
        <f>#REF!</f>
        <v>#REF!</v>
      </c>
      <c r="B26" s="4"/>
      <c r="C26" s="4"/>
      <c r="D26" s="4"/>
      <c r="E26" s="4"/>
      <c r="F26" s="4"/>
      <c r="G26" s="5"/>
    </row>
    <row r="27" spans="1:7" ht="15.75" thickBot="1">
      <c r="A27" s="8"/>
      <c r="B27" s="1"/>
      <c r="C27" s="1"/>
      <c r="D27" s="1"/>
      <c r="E27" s="1"/>
      <c r="F27" s="1"/>
      <c r="G27" s="9"/>
    </row>
    <row r="28" ht="15.75" thickBot="1"/>
    <row r="29" spans="1:7" ht="15">
      <c r="A29" s="3"/>
      <c r="B29" s="4"/>
      <c r="C29" s="4"/>
      <c r="D29" s="4"/>
      <c r="E29" s="4"/>
      <c r="F29" s="4"/>
      <c r="G29" s="5"/>
    </row>
    <row r="30" spans="1:7" ht="15.75" thickBot="1">
      <c r="A30" s="8"/>
      <c r="B30" s="1"/>
      <c r="C30" s="1"/>
      <c r="D30" s="1"/>
      <c r="E30" s="1"/>
      <c r="F30" s="1"/>
      <c r="G30" s="9"/>
    </row>
    <row r="33" ht="16.5">
      <c r="B33" s="12" t="s">
        <v>26</v>
      </c>
    </row>
    <row r="37" ht="16.5">
      <c r="B37" s="12"/>
    </row>
  </sheetData>
  <sheetProtection/>
  <printOptions/>
  <pageMargins left="0.75" right="0.75" top="1" bottom="1" header="0" footer="0"/>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P28"/>
  <sheetViews>
    <sheetView showGridLines="0" view="pageBreakPreview" zoomScale="60" zoomScaleNormal="50" zoomScalePageLayoutView="0" workbookViewId="0" topLeftCell="A4">
      <selection activeCell="A1" sqref="A1"/>
    </sheetView>
  </sheetViews>
  <sheetFormatPr defaultColWidth="11.00390625" defaultRowHeight="15"/>
  <cols>
    <col min="1" max="1" width="5.25390625" style="0" customWidth="1"/>
    <col min="2" max="2" width="2.00390625" style="0" customWidth="1"/>
  </cols>
  <sheetData>
    <row r="2" ht="42.75" customHeight="1">
      <c r="L2" s="72"/>
    </row>
    <row r="3" spans="1:16" ht="28.5" customHeight="1">
      <c r="A3" s="330" t="s">
        <v>112</v>
      </c>
      <c r="B3" s="330"/>
      <c r="C3" s="330"/>
      <c r="D3" s="330"/>
      <c r="E3" s="330"/>
      <c r="F3" s="330"/>
      <c r="G3" s="330"/>
      <c r="H3" s="330"/>
      <c r="I3" s="330"/>
      <c r="J3" s="330"/>
      <c r="K3" s="330"/>
      <c r="L3" s="330"/>
      <c r="M3" s="330"/>
      <c r="N3" s="330"/>
      <c r="O3" s="330"/>
      <c r="P3" s="330"/>
    </row>
    <row r="4" spans="1:16" ht="15" customHeight="1">
      <c r="A4" s="330"/>
      <c r="B4" s="330"/>
      <c r="C4" s="330"/>
      <c r="D4" s="330"/>
      <c r="E4" s="330"/>
      <c r="F4" s="330"/>
      <c r="G4" s="330"/>
      <c r="H4" s="330"/>
      <c r="I4" s="330"/>
      <c r="J4" s="330"/>
      <c r="K4" s="330"/>
      <c r="L4" s="330"/>
      <c r="M4" s="330"/>
      <c r="N4" s="330"/>
      <c r="O4" s="330"/>
      <c r="P4" s="330"/>
    </row>
    <row r="5" spans="1:16" ht="31.5" customHeight="1">
      <c r="A5" s="330"/>
      <c r="B5" s="330"/>
      <c r="C5" s="330"/>
      <c r="D5" s="330"/>
      <c r="E5" s="330"/>
      <c r="F5" s="330"/>
      <c r="G5" s="330"/>
      <c r="H5" s="330"/>
      <c r="I5" s="330"/>
      <c r="J5" s="330"/>
      <c r="K5" s="330"/>
      <c r="L5" s="330"/>
      <c r="M5" s="330"/>
      <c r="N5" s="330"/>
      <c r="O5" s="330"/>
      <c r="P5" s="330"/>
    </row>
    <row r="6" spans="1:16" ht="50.25" customHeight="1">
      <c r="A6" s="160">
        <v>10</v>
      </c>
      <c r="B6" s="160" t="s">
        <v>126</v>
      </c>
      <c r="C6" s="329" t="s">
        <v>155</v>
      </c>
      <c r="D6" s="329"/>
      <c r="E6" s="329"/>
      <c r="F6" s="329"/>
      <c r="G6" s="329"/>
      <c r="H6" s="329"/>
      <c r="I6" s="329"/>
      <c r="J6" s="329"/>
      <c r="K6" s="329"/>
      <c r="L6" s="329"/>
      <c r="M6" s="329"/>
      <c r="N6" s="329"/>
      <c r="O6" s="329"/>
      <c r="P6" s="329"/>
    </row>
    <row r="7" spans="1:12" ht="16.5">
      <c r="A7" s="331" t="s">
        <v>111</v>
      </c>
      <c r="B7" s="331"/>
      <c r="C7" s="331"/>
      <c r="D7" s="331"/>
      <c r="E7" s="331"/>
      <c r="F7" s="331"/>
      <c r="G7" s="331"/>
      <c r="H7" s="331"/>
      <c r="I7" s="331"/>
      <c r="L7" s="72"/>
    </row>
    <row r="8" spans="1:12" ht="16.5" customHeight="1">
      <c r="A8" s="331"/>
      <c r="B8" s="331" t="s">
        <v>113</v>
      </c>
      <c r="C8" s="331"/>
      <c r="D8" s="331"/>
      <c r="E8" s="331"/>
      <c r="F8" s="331"/>
      <c r="G8" s="331"/>
      <c r="H8" s="331"/>
      <c r="I8" s="331"/>
      <c r="J8" s="159"/>
      <c r="K8" s="159"/>
      <c r="L8" s="72"/>
    </row>
    <row r="9" spans="1:13" ht="16.5" customHeight="1">
      <c r="A9" s="174" t="s">
        <v>126</v>
      </c>
      <c r="B9" s="328" t="s">
        <v>268</v>
      </c>
      <c r="C9" s="328"/>
      <c r="D9" s="328"/>
      <c r="E9" s="328"/>
      <c r="F9" s="328"/>
      <c r="G9" s="328"/>
      <c r="H9" s="328"/>
      <c r="I9" s="328"/>
      <c r="J9" s="328"/>
      <c r="K9" s="328"/>
      <c r="L9" s="328"/>
      <c r="M9" s="72"/>
    </row>
    <row r="10" spans="1:16" ht="39" customHeight="1">
      <c r="A10" s="174" t="s">
        <v>126</v>
      </c>
      <c r="B10" s="328" t="s">
        <v>128</v>
      </c>
      <c r="C10" s="328"/>
      <c r="D10" s="328"/>
      <c r="E10" s="328"/>
      <c r="F10" s="328"/>
      <c r="G10" s="328"/>
      <c r="H10" s="328"/>
      <c r="I10" s="328"/>
      <c r="J10" s="328"/>
      <c r="K10" s="328"/>
      <c r="L10" s="328"/>
      <c r="M10" s="328"/>
      <c r="N10" s="328"/>
      <c r="O10" s="328"/>
      <c r="P10" s="328"/>
    </row>
    <row r="11" spans="1:16" ht="16.5" customHeight="1">
      <c r="A11" s="174" t="s">
        <v>126</v>
      </c>
      <c r="B11" s="332" t="s">
        <v>269</v>
      </c>
      <c r="C11" s="332"/>
      <c r="D11" s="332"/>
      <c r="E11" s="332"/>
      <c r="F11" s="332"/>
      <c r="G11" s="332"/>
      <c r="H11" s="332"/>
      <c r="I11" s="332"/>
      <c r="J11" s="332"/>
      <c r="K11" s="332"/>
      <c r="L11" s="332"/>
      <c r="M11" s="332"/>
      <c r="N11" s="332"/>
      <c r="O11" s="332"/>
      <c r="P11" s="332"/>
    </row>
    <row r="12" spans="1:16" ht="39" customHeight="1">
      <c r="A12" s="174" t="s">
        <v>126</v>
      </c>
      <c r="B12" s="328" t="s">
        <v>270</v>
      </c>
      <c r="C12" s="328"/>
      <c r="D12" s="328"/>
      <c r="E12" s="328"/>
      <c r="F12" s="328"/>
      <c r="G12" s="328"/>
      <c r="H12" s="328"/>
      <c r="I12" s="328"/>
      <c r="J12" s="328"/>
      <c r="K12" s="328"/>
      <c r="L12" s="328"/>
      <c r="M12" s="328"/>
      <c r="N12" s="328"/>
      <c r="O12" s="328"/>
      <c r="P12" s="328"/>
    </row>
    <row r="13" spans="1:13" ht="22.5">
      <c r="A13" s="174" t="s">
        <v>126</v>
      </c>
      <c r="B13" s="328" t="s">
        <v>129</v>
      </c>
      <c r="C13" s="328"/>
      <c r="D13" s="328"/>
      <c r="E13" s="328"/>
      <c r="F13" s="328"/>
      <c r="G13" s="328"/>
      <c r="H13" s="328"/>
      <c r="I13" s="328"/>
      <c r="J13" s="328"/>
      <c r="K13" s="328"/>
      <c r="L13" s="328"/>
      <c r="M13" s="72"/>
    </row>
    <row r="14" spans="1:13" ht="15.75" customHeight="1">
      <c r="A14" s="174" t="s">
        <v>126</v>
      </c>
      <c r="B14" s="126" t="s">
        <v>125</v>
      </c>
      <c r="C14" s="126"/>
      <c r="D14" s="126"/>
      <c r="E14" s="126"/>
      <c r="F14" s="126"/>
      <c r="G14" s="126"/>
      <c r="H14" s="126"/>
      <c r="I14" s="126"/>
      <c r="J14" s="126"/>
      <c r="K14" s="126"/>
      <c r="L14" s="126"/>
      <c r="M14" s="103"/>
    </row>
    <row r="15" spans="1:13" ht="33.75" customHeight="1">
      <c r="A15" s="174"/>
      <c r="B15" s="127" t="s">
        <v>126</v>
      </c>
      <c r="C15" s="328" t="s">
        <v>130</v>
      </c>
      <c r="D15" s="328"/>
      <c r="E15" s="328"/>
      <c r="F15" s="328"/>
      <c r="G15" s="328"/>
      <c r="H15" s="328"/>
      <c r="I15" s="328"/>
      <c r="J15" s="328"/>
      <c r="K15" s="328"/>
      <c r="L15" s="328"/>
      <c r="M15" s="103"/>
    </row>
    <row r="16" spans="1:13" ht="22.5">
      <c r="A16" s="174"/>
      <c r="B16" s="127" t="s">
        <v>126</v>
      </c>
      <c r="C16" s="126" t="s">
        <v>151</v>
      </c>
      <c r="D16" s="126"/>
      <c r="E16" s="126"/>
      <c r="F16" s="126"/>
      <c r="G16" s="126"/>
      <c r="H16" s="126"/>
      <c r="I16" s="126"/>
      <c r="J16" s="126"/>
      <c r="K16" s="126"/>
      <c r="L16" s="126"/>
      <c r="M16" s="72"/>
    </row>
    <row r="17" spans="1:13" ht="22.5">
      <c r="A17" s="174"/>
      <c r="B17" s="126"/>
      <c r="C17" s="126"/>
      <c r="D17" s="126"/>
      <c r="E17" s="126"/>
      <c r="F17" s="126"/>
      <c r="G17" s="126"/>
      <c r="H17" s="126"/>
      <c r="I17" s="126"/>
      <c r="J17" s="126"/>
      <c r="K17" s="126"/>
      <c r="L17" s="126"/>
      <c r="M17" s="104"/>
    </row>
    <row r="18" spans="1:13" ht="22.5">
      <c r="A18" s="174" t="s">
        <v>126</v>
      </c>
      <c r="B18" s="126" t="s">
        <v>150</v>
      </c>
      <c r="C18" s="126"/>
      <c r="D18" s="126"/>
      <c r="E18" s="126"/>
      <c r="F18" s="126"/>
      <c r="G18" s="126"/>
      <c r="H18" s="126"/>
      <c r="I18" s="126"/>
      <c r="J18" s="126"/>
      <c r="K18" s="126"/>
      <c r="L18" s="126"/>
      <c r="M18" s="72"/>
    </row>
    <row r="19" spans="1:13" ht="22.5">
      <c r="A19" s="174"/>
      <c r="B19" s="127" t="s">
        <v>126</v>
      </c>
      <c r="C19" s="126" t="s">
        <v>131</v>
      </c>
      <c r="D19" s="126"/>
      <c r="E19" s="126"/>
      <c r="F19" s="126"/>
      <c r="G19" s="126"/>
      <c r="H19" s="126"/>
      <c r="I19" s="126"/>
      <c r="J19" s="126"/>
      <c r="K19" s="126"/>
      <c r="L19" s="126"/>
      <c r="M19" s="72"/>
    </row>
    <row r="20" spans="1:13" ht="22.5">
      <c r="A20" s="174"/>
      <c r="B20" s="127" t="s">
        <v>126</v>
      </c>
      <c r="C20" s="126" t="s">
        <v>127</v>
      </c>
      <c r="D20" s="126"/>
      <c r="E20" s="126"/>
      <c r="F20" s="126"/>
      <c r="G20" s="126"/>
      <c r="H20" s="126"/>
      <c r="I20" s="126"/>
      <c r="J20" s="126"/>
      <c r="K20" s="126"/>
      <c r="L20" s="126"/>
      <c r="M20" s="72"/>
    </row>
    <row r="21" spans="1:13" ht="22.5">
      <c r="A21" s="174"/>
      <c r="B21" s="128"/>
      <c r="C21" s="129"/>
      <c r="D21" s="129"/>
      <c r="E21" s="129"/>
      <c r="F21" s="129"/>
      <c r="G21" s="129"/>
      <c r="H21" s="129"/>
      <c r="I21" s="129"/>
      <c r="J21" s="129"/>
      <c r="K21" s="129"/>
      <c r="L21" s="129"/>
      <c r="M21" s="72"/>
    </row>
    <row r="22" spans="1:13" ht="22.5">
      <c r="A22" s="174" t="s">
        <v>126</v>
      </c>
      <c r="B22" s="126" t="s">
        <v>145</v>
      </c>
      <c r="M22" s="72"/>
    </row>
    <row r="23" spans="2:13" ht="16.5">
      <c r="B23" s="127" t="s">
        <v>126</v>
      </c>
      <c r="C23" s="150" t="s">
        <v>146</v>
      </c>
      <c r="D23" s="150"/>
      <c r="E23" s="150"/>
      <c r="F23" s="150"/>
      <c r="G23" s="150"/>
      <c r="H23" s="150"/>
      <c r="I23" s="150"/>
      <c r="J23" s="150"/>
      <c r="K23" s="150"/>
      <c r="M23" s="72"/>
    </row>
    <row r="24" spans="2:13" ht="16.5">
      <c r="B24" s="127" t="s">
        <v>126</v>
      </c>
      <c r="C24" s="150" t="s">
        <v>147</v>
      </c>
      <c r="D24" s="150"/>
      <c r="E24" s="150"/>
      <c r="F24" s="150"/>
      <c r="G24" s="150"/>
      <c r="H24" s="150"/>
      <c r="I24" s="150"/>
      <c r="J24" s="150"/>
      <c r="K24" s="150"/>
      <c r="M24" s="72"/>
    </row>
    <row r="25" spans="2:13" ht="16.5">
      <c r="B25" s="127" t="s">
        <v>126</v>
      </c>
      <c r="C25" s="150" t="s">
        <v>148</v>
      </c>
      <c r="D25" s="150"/>
      <c r="E25" s="150"/>
      <c r="F25" s="150"/>
      <c r="G25" s="150"/>
      <c r="H25" s="150"/>
      <c r="I25" s="150"/>
      <c r="J25" s="150"/>
      <c r="K25" s="150"/>
      <c r="M25" s="72"/>
    </row>
    <row r="26" spans="2:13" ht="15">
      <c r="B26" s="127" t="s">
        <v>126</v>
      </c>
      <c r="C26" s="150" t="s">
        <v>149</v>
      </c>
      <c r="D26" s="150"/>
      <c r="E26" s="150"/>
      <c r="F26" s="150"/>
      <c r="G26" s="150"/>
      <c r="H26" s="150"/>
      <c r="I26" s="150"/>
      <c r="J26" s="150"/>
      <c r="K26" s="150"/>
      <c r="M26" s="150"/>
    </row>
    <row r="27" spans="2:13" ht="15">
      <c r="B27" s="127" t="s">
        <v>126</v>
      </c>
      <c r="C27" s="126" t="s">
        <v>152</v>
      </c>
      <c r="D27" s="126"/>
      <c r="E27" s="126"/>
      <c r="F27" s="126"/>
      <c r="G27" s="126"/>
      <c r="H27" s="126"/>
      <c r="I27" s="126"/>
      <c r="J27" s="126"/>
      <c r="K27" s="126"/>
      <c r="M27" s="150"/>
    </row>
    <row r="28" spans="2:13" ht="16.5">
      <c r="B28" s="127" t="s">
        <v>126</v>
      </c>
      <c r="C28" s="126" t="s">
        <v>153</v>
      </c>
      <c r="M28" s="72"/>
    </row>
  </sheetData>
  <sheetProtection/>
  <mergeCells count="9">
    <mergeCell ref="B13:L13"/>
    <mergeCell ref="C15:L15"/>
    <mergeCell ref="C6:P6"/>
    <mergeCell ref="A3:P5"/>
    <mergeCell ref="A7:I8"/>
    <mergeCell ref="B9:L9"/>
    <mergeCell ref="B10:P10"/>
    <mergeCell ref="B11:P11"/>
    <mergeCell ref="B12:P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9" r:id="rId2"/>
  <drawing r:id="rId1"/>
</worksheet>
</file>

<file path=xl/worksheets/sheet4.xml><?xml version="1.0" encoding="utf-8"?>
<worksheet xmlns="http://schemas.openxmlformats.org/spreadsheetml/2006/main" xmlns:r="http://schemas.openxmlformats.org/officeDocument/2006/relationships">
  <sheetPr codeName="Hoja16"/>
  <dimension ref="A2:O61"/>
  <sheetViews>
    <sheetView showGridLines="0" showZeros="0" view="pageBreakPreview" zoomScale="75" zoomScaleSheetLayoutView="75" zoomScalePageLayoutView="0" workbookViewId="0" topLeftCell="A1">
      <selection activeCell="A40" sqref="A40"/>
    </sheetView>
  </sheetViews>
  <sheetFormatPr defaultColWidth="11.00390625" defaultRowHeight="15"/>
  <cols>
    <col min="1" max="1" width="8.00390625" style="0" customWidth="1"/>
    <col min="2" max="2" width="22.25390625" style="0" customWidth="1"/>
    <col min="3" max="3" width="15.75390625" style="0" customWidth="1"/>
    <col min="10" max="10" width="13.375" style="0" customWidth="1"/>
    <col min="11" max="11" width="9.625" style="0" customWidth="1"/>
    <col min="12" max="12" width="11.875" style="0" customWidth="1"/>
    <col min="13" max="13" width="16.125" style="0" customWidth="1"/>
    <col min="14" max="14" width="14.625" style="0" customWidth="1"/>
    <col min="15" max="15" width="24.375" style="0" customWidth="1"/>
  </cols>
  <sheetData>
    <row r="1" ht="17.25" customHeight="1"/>
    <row r="2" spans="1:15" s="131" customFormat="1" ht="23.25" thickBot="1">
      <c r="A2" s="271">
        <f>PGD!C2</f>
        <v>0</v>
      </c>
      <c r="B2" s="271"/>
      <c r="C2" s="271"/>
      <c r="D2" s="271"/>
      <c r="E2" s="271"/>
      <c r="F2" s="271"/>
      <c r="G2" s="271"/>
      <c r="H2" s="271"/>
      <c r="I2" s="271"/>
      <c r="J2" s="271"/>
      <c r="K2" s="271"/>
      <c r="L2" s="271"/>
      <c r="M2" s="271" t="s">
        <v>143</v>
      </c>
      <c r="N2" s="271">
        <f>PGD!C5</f>
        <v>0</v>
      </c>
      <c r="O2" s="271"/>
    </row>
    <row r="3" spans="1:15" ht="51" customHeight="1" thickBot="1">
      <c r="A3" s="67" t="s">
        <v>41</v>
      </c>
      <c r="B3" s="335" t="s">
        <v>51</v>
      </c>
      <c r="C3" s="335"/>
      <c r="D3" s="335"/>
      <c r="E3" s="335"/>
      <c r="F3" s="335"/>
      <c r="G3" s="335"/>
      <c r="H3" s="335"/>
      <c r="I3" s="335"/>
      <c r="J3" s="335"/>
      <c r="K3" s="335"/>
      <c r="L3" s="2"/>
      <c r="M3" s="269" t="s">
        <v>52</v>
      </c>
      <c r="N3" s="270">
        <f>N6+N38+N52</f>
        <v>0</v>
      </c>
      <c r="O3" s="117">
        <f>J8</f>
      </c>
    </row>
    <row r="4" spans="1:15" ht="16.5" customHeight="1" thickBot="1">
      <c r="A4" s="96"/>
      <c r="B4" s="336"/>
      <c r="C4" s="336"/>
      <c r="D4" s="336"/>
      <c r="E4" s="336"/>
      <c r="F4" s="336"/>
      <c r="G4" s="336"/>
      <c r="H4" s="336"/>
      <c r="I4" s="336"/>
      <c r="J4" s="336"/>
      <c r="K4" s="336"/>
      <c r="L4" s="1"/>
      <c r="M4" s="95"/>
      <c r="N4" s="95"/>
      <c r="O4" s="65"/>
    </row>
    <row r="5" spans="1:15" ht="23.25" thickBot="1">
      <c r="A5" s="229" t="s">
        <v>138</v>
      </c>
      <c r="B5" s="230"/>
      <c r="C5" s="230"/>
      <c r="D5" s="230"/>
      <c r="E5" s="230"/>
      <c r="F5" s="230"/>
      <c r="G5" s="230"/>
      <c r="H5" s="230"/>
      <c r="I5" s="230"/>
      <c r="J5" s="230"/>
      <c r="K5" s="230"/>
      <c r="L5" s="231"/>
      <c r="M5" s="231"/>
      <c r="N5" s="231"/>
      <c r="O5" s="231"/>
    </row>
    <row r="6" spans="1:15" s="22" customFormat="1" ht="18.75" thickBot="1">
      <c r="A6" s="68"/>
      <c r="M6" s="118" t="s">
        <v>40</v>
      </c>
      <c r="N6" s="224">
        <f>SUM(H8:H32)</f>
        <v>0</v>
      </c>
      <c r="O6" s="116" t="s">
        <v>122</v>
      </c>
    </row>
    <row r="7" spans="1:10" s="12" customFormat="1" ht="78" customHeight="1">
      <c r="A7" s="69"/>
      <c r="B7" s="219" t="s">
        <v>34</v>
      </c>
      <c r="C7" s="220" t="s">
        <v>132</v>
      </c>
      <c r="D7" s="220" t="s">
        <v>123</v>
      </c>
      <c r="E7" s="220" t="s">
        <v>124</v>
      </c>
      <c r="F7" s="221" t="s">
        <v>37</v>
      </c>
      <c r="G7" s="219" t="s">
        <v>38</v>
      </c>
      <c r="H7" s="337" t="s">
        <v>279</v>
      </c>
      <c r="I7" s="337"/>
      <c r="J7" s="12" t="s">
        <v>139</v>
      </c>
    </row>
    <row r="8" spans="1:14" ht="16.5">
      <c r="A8" s="6"/>
      <c r="B8" s="60"/>
      <c r="C8" s="60"/>
      <c r="D8" s="60"/>
      <c r="E8" s="60"/>
      <c r="F8" s="60"/>
      <c r="G8" s="113"/>
      <c r="H8" s="227">
        <f>IF(D8-E8+F8&lt;0,"error en los datos introducidos",IF(OR(D8&gt;0,E8&gt;0,F8&gt;0),IF(G8&gt;0,G8*(D8+F8-E8),"error introducir el % de COV"),0))</f>
        <v>0</v>
      </c>
      <c r="I8" s="228"/>
      <c r="J8" s="22">
        <f>IF(H8=0,"","kg")</f>
      </c>
      <c r="N8" s="2"/>
    </row>
    <row r="9" spans="1:14" ht="16.5">
      <c r="A9" s="6"/>
      <c r="B9" s="62"/>
      <c r="C9" s="62"/>
      <c r="D9" s="62"/>
      <c r="E9" s="62"/>
      <c r="F9" s="62"/>
      <c r="G9" s="101"/>
      <c r="H9" s="227">
        <f aca="true" t="shared" si="0" ref="H9:H32">IF(D9-E9+F9&lt;0,"error en los datos introducidos",IF(OR(D9&gt;0,E9&gt;0,F9&gt;0),IF(G9&gt;0,G9*(D9+F9-E9),"error introducir el % de COV"),0))</f>
        <v>0</v>
      </c>
      <c r="I9" s="228"/>
      <c r="J9" s="22">
        <f aca="true" t="shared" si="1" ref="J9:J33">IF(H9=0,"","kg")</f>
      </c>
      <c r="N9" s="2"/>
    </row>
    <row r="10" spans="1:14" ht="16.5">
      <c r="A10" s="6"/>
      <c r="B10" s="62"/>
      <c r="C10" s="62"/>
      <c r="D10" s="62"/>
      <c r="E10" s="62"/>
      <c r="F10" s="62"/>
      <c r="G10" s="101"/>
      <c r="H10" s="227">
        <f t="shared" si="0"/>
        <v>0</v>
      </c>
      <c r="I10" s="228"/>
      <c r="J10" s="22">
        <f t="shared" si="1"/>
      </c>
      <c r="N10" s="2"/>
    </row>
    <row r="11" spans="1:14" ht="16.5">
      <c r="A11" s="6"/>
      <c r="B11" s="62"/>
      <c r="C11" s="62"/>
      <c r="D11" s="62"/>
      <c r="E11" s="62"/>
      <c r="F11" s="62"/>
      <c r="G11" s="107"/>
      <c r="H11" s="227">
        <f t="shared" si="0"/>
        <v>0</v>
      </c>
      <c r="I11" s="228"/>
      <c r="J11" s="22">
        <f t="shared" si="1"/>
      </c>
      <c r="N11" s="2"/>
    </row>
    <row r="12" spans="1:14" ht="16.5">
      <c r="A12" s="6"/>
      <c r="B12" s="62"/>
      <c r="C12" s="62"/>
      <c r="D12" s="62"/>
      <c r="E12" s="62"/>
      <c r="F12" s="62"/>
      <c r="G12" s="102"/>
      <c r="H12" s="227">
        <f t="shared" si="0"/>
        <v>0</v>
      </c>
      <c r="I12" s="228"/>
      <c r="J12" s="22">
        <f t="shared" si="1"/>
      </c>
      <c r="N12" s="2"/>
    </row>
    <row r="13" spans="1:14" ht="16.5">
      <c r="A13" s="6"/>
      <c r="B13" s="62"/>
      <c r="C13" s="62"/>
      <c r="D13" s="62"/>
      <c r="E13" s="62"/>
      <c r="F13" s="62"/>
      <c r="G13" s="102"/>
      <c r="H13" s="227">
        <f t="shared" si="0"/>
        <v>0</v>
      </c>
      <c r="I13" s="228"/>
      <c r="J13" s="22">
        <f t="shared" si="1"/>
      </c>
      <c r="N13" s="2"/>
    </row>
    <row r="14" spans="1:14" ht="16.5">
      <c r="A14" s="6"/>
      <c r="B14" s="62"/>
      <c r="C14" s="62"/>
      <c r="D14" s="62"/>
      <c r="E14" s="62"/>
      <c r="F14" s="62"/>
      <c r="G14" s="102"/>
      <c r="H14" s="227">
        <f t="shared" si="0"/>
        <v>0</v>
      </c>
      <c r="I14" s="228"/>
      <c r="J14" s="22">
        <f t="shared" si="1"/>
      </c>
      <c r="N14" s="2"/>
    </row>
    <row r="15" spans="1:14" ht="16.5">
      <c r="A15" s="6"/>
      <c r="B15" s="62"/>
      <c r="C15" s="62"/>
      <c r="D15" s="62"/>
      <c r="E15" s="62"/>
      <c r="F15" s="62"/>
      <c r="G15" s="102"/>
      <c r="H15" s="227">
        <f t="shared" si="0"/>
        <v>0</v>
      </c>
      <c r="I15" s="228"/>
      <c r="J15" s="22">
        <f t="shared" si="1"/>
      </c>
      <c r="N15" s="2"/>
    </row>
    <row r="16" spans="1:14" ht="16.5">
      <c r="A16" s="6"/>
      <c r="B16" s="62"/>
      <c r="C16" s="62"/>
      <c r="D16" s="62"/>
      <c r="E16" s="62"/>
      <c r="F16" s="62"/>
      <c r="G16" s="102"/>
      <c r="H16" s="227">
        <f t="shared" si="0"/>
        <v>0</v>
      </c>
      <c r="I16" s="228"/>
      <c r="J16" s="22">
        <f t="shared" si="1"/>
      </c>
      <c r="N16" s="2"/>
    </row>
    <row r="17" spans="1:14" ht="16.5">
      <c r="A17" s="6"/>
      <c r="B17" s="62"/>
      <c r="C17" s="62"/>
      <c r="D17" s="62"/>
      <c r="E17" s="62"/>
      <c r="F17" s="62"/>
      <c r="G17" s="102"/>
      <c r="H17" s="227">
        <f t="shared" si="0"/>
        <v>0</v>
      </c>
      <c r="I17" s="228"/>
      <c r="J17" s="22">
        <f t="shared" si="1"/>
      </c>
      <c r="N17" s="2"/>
    </row>
    <row r="18" spans="1:14" ht="16.5">
      <c r="A18" s="6"/>
      <c r="B18" s="62"/>
      <c r="C18" s="62"/>
      <c r="D18" s="62"/>
      <c r="E18" s="62"/>
      <c r="F18" s="62"/>
      <c r="G18" s="102"/>
      <c r="H18" s="227">
        <f t="shared" si="0"/>
        <v>0</v>
      </c>
      <c r="I18" s="228"/>
      <c r="J18" s="22">
        <f t="shared" si="1"/>
      </c>
      <c r="N18" s="2"/>
    </row>
    <row r="19" spans="1:14" ht="16.5">
      <c r="A19" s="6"/>
      <c r="B19" s="62"/>
      <c r="C19" s="62"/>
      <c r="D19" s="62"/>
      <c r="E19" s="62"/>
      <c r="F19" s="62"/>
      <c r="G19" s="102"/>
      <c r="H19" s="227">
        <f t="shared" si="0"/>
        <v>0</v>
      </c>
      <c r="I19" s="228"/>
      <c r="J19" s="22">
        <f t="shared" si="1"/>
      </c>
      <c r="N19" s="2"/>
    </row>
    <row r="20" spans="1:14" ht="16.5">
      <c r="A20" s="6"/>
      <c r="B20" s="62"/>
      <c r="C20" s="62"/>
      <c r="D20" s="62"/>
      <c r="E20" s="62"/>
      <c r="F20" s="62"/>
      <c r="G20" s="102"/>
      <c r="H20" s="227">
        <f t="shared" si="0"/>
        <v>0</v>
      </c>
      <c r="I20" s="228"/>
      <c r="J20" s="22">
        <f t="shared" si="1"/>
      </c>
      <c r="N20" s="2"/>
    </row>
    <row r="21" spans="1:14" ht="16.5">
      <c r="A21" s="6"/>
      <c r="B21" s="62"/>
      <c r="C21" s="62"/>
      <c r="D21" s="62"/>
      <c r="E21" s="62"/>
      <c r="F21" s="62"/>
      <c r="G21" s="102"/>
      <c r="H21" s="227">
        <f t="shared" si="0"/>
        <v>0</v>
      </c>
      <c r="I21" s="228"/>
      <c r="J21" s="22">
        <f t="shared" si="1"/>
      </c>
      <c r="N21" s="2"/>
    </row>
    <row r="22" spans="1:14" ht="16.5">
      <c r="A22" s="6"/>
      <c r="B22" s="62"/>
      <c r="C22" s="62"/>
      <c r="D22" s="62"/>
      <c r="E22" s="62"/>
      <c r="F22" s="62"/>
      <c r="G22" s="102"/>
      <c r="H22" s="227">
        <f t="shared" si="0"/>
        <v>0</v>
      </c>
      <c r="I22" s="228"/>
      <c r="J22" s="22">
        <f t="shared" si="1"/>
      </c>
      <c r="N22" s="2"/>
    </row>
    <row r="23" spans="1:14" ht="16.5">
      <c r="A23" s="6"/>
      <c r="B23" s="62"/>
      <c r="C23" s="62"/>
      <c r="D23" s="62"/>
      <c r="E23" s="62"/>
      <c r="F23" s="62"/>
      <c r="G23" s="102"/>
      <c r="H23" s="227">
        <f t="shared" si="0"/>
        <v>0</v>
      </c>
      <c r="I23" s="228"/>
      <c r="J23" s="22">
        <f t="shared" si="1"/>
      </c>
      <c r="N23" s="2"/>
    </row>
    <row r="24" spans="1:14" ht="16.5">
      <c r="A24" s="6"/>
      <c r="B24" s="62"/>
      <c r="C24" s="62"/>
      <c r="D24" s="62"/>
      <c r="E24" s="62"/>
      <c r="F24" s="62"/>
      <c r="G24" s="102"/>
      <c r="H24" s="227">
        <f t="shared" si="0"/>
        <v>0</v>
      </c>
      <c r="I24" s="228"/>
      <c r="J24" s="22">
        <f t="shared" si="1"/>
      </c>
      <c r="N24" s="2"/>
    </row>
    <row r="25" spans="1:14" ht="16.5">
      <c r="A25" s="6"/>
      <c r="B25" s="62"/>
      <c r="C25" s="62"/>
      <c r="D25" s="62"/>
      <c r="E25" s="62"/>
      <c r="F25" s="62"/>
      <c r="G25" s="102"/>
      <c r="H25" s="227">
        <f t="shared" si="0"/>
        <v>0</v>
      </c>
      <c r="I25" s="228"/>
      <c r="J25" s="22">
        <f t="shared" si="1"/>
      </c>
      <c r="N25" s="2"/>
    </row>
    <row r="26" spans="1:14" ht="16.5">
      <c r="A26" s="6"/>
      <c r="B26" s="62"/>
      <c r="C26" s="62"/>
      <c r="D26" s="62"/>
      <c r="E26" s="62"/>
      <c r="F26" s="62"/>
      <c r="G26" s="102"/>
      <c r="H26" s="227">
        <f t="shared" si="0"/>
        <v>0</v>
      </c>
      <c r="I26" s="228"/>
      <c r="J26" s="22">
        <f t="shared" si="1"/>
      </c>
      <c r="N26" s="2"/>
    </row>
    <row r="27" spans="1:14" ht="16.5">
      <c r="A27" s="6"/>
      <c r="B27" s="62"/>
      <c r="C27" s="62"/>
      <c r="D27" s="62"/>
      <c r="E27" s="62"/>
      <c r="F27" s="62"/>
      <c r="G27" s="102"/>
      <c r="H27" s="227">
        <f t="shared" si="0"/>
        <v>0</v>
      </c>
      <c r="I27" s="228"/>
      <c r="J27" s="22">
        <f t="shared" si="1"/>
      </c>
      <c r="N27" s="2"/>
    </row>
    <row r="28" spans="1:14" ht="16.5">
      <c r="A28" s="6"/>
      <c r="B28" s="62"/>
      <c r="C28" s="62"/>
      <c r="D28" s="62"/>
      <c r="E28" s="62"/>
      <c r="F28" s="62"/>
      <c r="G28" s="102"/>
      <c r="H28" s="227">
        <f t="shared" si="0"/>
        <v>0</v>
      </c>
      <c r="I28" s="228"/>
      <c r="J28" s="22">
        <f t="shared" si="1"/>
      </c>
      <c r="N28" s="2"/>
    </row>
    <row r="29" spans="1:14" ht="16.5">
      <c r="A29" s="6"/>
      <c r="B29" s="62"/>
      <c r="C29" s="62"/>
      <c r="D29" s="62"/>
      <c r="E29" s="62"/>
      <c r="F29" s="62"/>
      <c r="G29" s="102"/>
      <c r="H29" s="227">
        <f t="shared" si="0"/>
        <v>0</v>
      </c>
      <c r="I29" s="228"/>
      <c r="J29" s="22">
        <f t="shared" si="1"/>
      </c>
      <c r="N29" s="2"/>
    </row>
    <row r="30" spans="1:14" ht="16.5">
      <c r="A30" s="6"/>
      <c r="B30" s="62"/>
      <c r="C30" s="62"/>
      <c r="D30" s="62"/>
      <c r="E30" s="62"/>
      <c r="F30" s="62"/>
      <c r="G30" s="102"/>
      <c r="H30" s="227">
        <f t="shared" si="0"/>
        <v>0</v>
      </c>
      <c r="I30" s="228"/>
      <c r="J30" s="22">
        <f t="shared" si="1"/>
      </c>
      <c r="N30" s="2"/>
    </row>
    <row r="31" spans="1:14" ht="16.5">
      <c r="A31" s="6"/>
      <c r="B31" s="62"/>
      <c r="C31" s="62"/>
      <c r="D31" s="62"/>
      <c r="E31" s="62"/>
      <c r="F31" s="62"/>
      <c r="G31" s="102"/>
      <c r="H31" s="227">
        <f t="shared" si="0"/>
        <v>0</v>
      </c>
      <c r="I31" s="228"/>
      <c r="J31" s="22">
        <f t="shared" si="1"/>
      </c>
      <c r="N31" s="2"/>
    </row>
    <row r="32" spans="1:14" ht="16.5">
      <c r="A32" s="6"/>
      <c r="B32" s="62"/>
      <c r="C32" s="62"/>
      <c r="D32" s="62"/>
      <c r="E32" s="62"/>
      <c r="F32" s="62"/>
      <c r="G32" s="102"/>
      <c r="H32" s="227">
        <f t="shared" si="0"/>
        <v>0</v>
      </c>
      <c r="I32" s="228"/>
      <c r="J32" s="22">
        <f t="shared" si="1"/>
      </c>
      <c r="N32" s="2"/>
    </row>
    <row r="33" spans="1:14" s="57" customFormat="1" ht="15">
      <c r="A33" s="22"/>
      <c r="B33" s="22"/>
      <c r="C33" s="22"/>
      <c r="D33" s="22"/>
      <c r="E33" s="22"/>
      <c r="F33" s="22"/>
      <c r="G33" s="110"/>
      <c r="H33" s="111"/>
      <c r="I33" s="111"/>
      <c r="J33" s="22">
        <f t="shared" si="1"/>
      </c>
      <c r="N33" s="22"/>
    </row>
    <row r="34" spans="1:14" ht="18" customHeight="1">
      <c r="A34" s="225"/>
      <c r="B34" s="225"/>
      <c r="C34" s="225"/>
      <c r="D34" s="225"/>
      <c r="E34" s="225"/>
      <c r="F34" s="225"/>
      <c r="G34" s="225"/>
      <c r="H34" s="225"/>
      <c r="I34" s="225"/>
      <c r="J34" s="225"/>
      <c r="K34" s="225"/>
      <c r="L34" s="225"/>
      <c r="M34" s="225"/>
      <c r="N34" s="225"/>
    </row>
    <row r="35" spans="1:14" s="57" customFormat="1" ht="15" customHeight="1">
      <c r="A35" s="225"/>
      <c r="B35" s="225"/>
      <c r="C35" s="225"/>
      <c r="D35" s="225"/>
      <c r="E35" s="225"/>
      <c r="F35" s="225"/>
      <c r="G35" s="225"/>
      <c r="H35" s="225"/>
      <c r="I35" s="225"/>
      <c r="J35" s="225"/>
      <c r="K35" s="225"/>
      <c r="L35" s="225"/>
      <c r="M35" s="225"/>
      <c r="N35" s="225"/>
    </row>
    <row r="36" spans="1:14" ht="30.75" customHeight="1">
      <c r="A36" s="338"/>
      <c r="B36" s="338"/>
      <c r="C36" s="338"/>
      <c r="D36" s="338"/>
      <c r="E36" s="338"/>
      <c r="F36" s="338"/>
      <c r="G36" s="338"/>
      <c r="H36" s="338"/>
      <c r="I36" s="338"/>
      <c r="J36" s="338"/>
      <c r="K36" s="338"/>
      <c r="L36" s="338"/>
      <c r="M36" s="108"/>
      <c r="N36" s="108"/>
    </row>
    <row r="37" spans="1:15" ht="23.25" thickBot="1">
      <c r="A37" s="229" t="s">
        <v>308</v>
      </c>
      <c r="B37" s="230"/>
      <c r="C37" s="230"/>
      <c r="D37" s="230"/>
      <c r="E37" s="230"/>
      <c r="F37" s="230"/>
      <c r="G37" s="230"/>
      <c r="H37" s="230"/>
      <c r="I37" s="230"/>
      <c r="J37" s="230"/>
      <c r="K37" s="230"/>
      <c r="L37" s="231"/>
      <c r="M37" s="231"/>
      <c r="N37" s="231"/>
      <c r="O37" s="231"/>
    </row>
    <row r="38" spans="1:15" ht="18.75" thickBot="1">
      <c r="A38" s="2"/>
      <c r="B38" s="2"/>
      <c r="C38" s="2"/>
      <c r="D38" s="2"/>
      <c r="E38" s="2"/>
      <c r="F38" s="2"/>
      <c r="G38" s="2"/>
      <c r="H38" s="2"/>
      <c r="I38" s="2"/>
      <c r="J38" s="2"/>
      <c r="M38" s="119" t="s">
        <v>40</v>
      </c>
      <c r="N38" s="223">
        <f>SUM(K40:K46)</f>
        <v>0</v>
      </c>
      <c r="O38" s="121">
        <f>O3</f>
      </c>
    </row>
    <row r="39" spans="1:13" ht="65.25" customHeight="1">
      <c r="A39" s="219" t="s">
        <v>39</v>
      </c>
      <c r="B39" s="219" t="s">
        <v>34</v>
      </c>
      <c r="C39" s="220" t="s">
        <v>132</v>
      </c>
      <c r="D39" s="337" t="s">
        <v>133</v>
      </c>
      <c r="E39" s="337"/>
      <c r="F39" s="222" t="s">
        <v>27</v>
      </c>
      <c r="G39" s="218" t="s">
        <v>35</v>
      </c>
      <c r="H39" s="218" t="s">
        <v>36</v>
      </c>
      <c r="I39" s="221" t="s">
        <v>37</v>
      </c>
      <c r="J39" s="219" t="s">
        <v>38</v>
      </c>
      <c r="K39" s="337" t="s">
        <v>279</v>
      </c>
      <c r="L39" s="337"/>
      <c r="M39" s="12" t="s">
        <v>139</v>
      </c>
    </row>
    <row r="40" spans="1:13" ht="15.75" customHeight="1">
      <c r="A40" s="60"/>
      <c r="B40" s="60"/>
      <c r="C40" s="60"/>
      <c r="D40" s="334"/>
      <c r="E40" s="334"/>
      <c r="F40" s="60"/>
      <c r="G40" s="60"/>
      <c r="H40" s="60"/>
      <c r="I40" s="60"/>
      <c r="J40" s="112"/>
      <c r="K40" s="227">
        <f aca="true" t="shared" si="2" ref="K40:K48">IF(G40-H40+I40&lt;0,"error en los datos introducidos",IF(OR(G40&gt;0,H40&gt;0,I40&gt;0),IF(J40&gt;0,J40*(G40+I40-H40),"error introducir el % de COV"),0))</f>
        <v>0</v>
      </c>
      <c r="L40" s="228"/>
      <c r="M40" s="22">
        <f aca="true" t="shared" si="3" ref="M40:M45">IF(K40=0,"","kg")</f>
      </c>
    </row>
    <row r="41" spans="1:13" ht="15.75" customHeight="1">
      <c r="A41" s="62"/>
      <c r="B41" s="62"/>
      <c r="C41" s="62"/>
      <c r="D41" s="333"/>
      <c r="E41" s="333"/>
      <c r="F41" s="62"/>
      <c r="G41" s="62"/>
      <c r="H41" s="62"/>
      <c r="I41" s="62"/>
      <c r="J41" s="106"/>
      <c r="K41" s="227">
        <f t="shared" si="2"/>
        <v>0</v>
      </c>
      <c r="L41" s="228"/>
      <c r="M41" s="22">
        <f t="shared" si="3"/>
      </c>
    </row>
    <row r="42" spans="1:13" ht="16.5">
      <c r="A42" s="62"/>
      <c r="B42" s="62"/>
      <c r="C42" s="62"/>
      <c r="D42" s="333"/>
      <c r="E42" s="333"/>
      <c r="F42" s="62"/>
      <c r="G42" s="62"/>
      <c r="H42" s="62"/>
      <c r="I42" s="62"/>
      <c r="J42" s="106"/>
      <c r="K42" s="227">
        <f t="shared" si="2"/>
        <v>0</v>
      </c>
      <c r="L42" s="228"/>
      <c r="M42" s="22">
        <f t="shared" si="3"/>
      </c>
    </row>
    <row r="43" spans="1:13" ht="16.5">
      <c r="A43" s="62"/>
      <c r="B43" s="62"/>
      <c r="C43" s="62"/>
      <c r="D43" s="333"/>
      <c r="E43" s="333"/>
      <c r="F43" s="62"/>
      <c r="G43" s="62"/>
      <c r="H43" s="62"/>
      <c r="I43" s="62"/>
      <c r="J43" s="106"/>
      <c r="K43" s="227">
        <f t="shared" si="2"/>
        <v>0</v>
      </c>
      <c r="L43" s="228"/>
      <c r="M43" s="22">
        <f t="shared" si="3"/>
      </c>
    </row>
    <row r="44" spans="1:13" ht="16.5">
      <c r="A44" s="62"/>
      <c r="B44" s="62"/>
      <c r="C44" s="62"/>
      <c r="D44" s="333"/>
      <c r="E44" s="333"/>
      <c r="F44" s="62"/>
      <c r="G44" s="62"/>
      <c r="H44" s="62"/>
      <c r="I44" s="62"/>
      <c r="J44" s="106"/>
      <c r="K44" s="227">
        <f t="shared" si="2"/>
        <v>0</v>
      </c>
      <c r="L44" s="228"/>
      <c r="M44" s="22">
        <f t="shared" si="3"/>
      </c>
    </row>
    <row r="45" spans="1:13" ht="16.5">
      <c r="A45" s="62"/>
      <c r="B45" s="62"/>
      <c r="C45" s="62"/>
      <c r="D45" s="333"/>
      <c r="E45" s="333"/>
      <c r="F45" s="62"/>
      <c r="G45" s="62"/>
      <c r="H45" s="62"/>
      <c r="I45" s="62"/>
      <c r="J45" s="106"/>
      <c r="K45" s="227">
        <f t="shared" si="2"/>
        <v>0</v>
      </c>
      <c r="L45" s="228"/>
      <c r="M45" s="22">
        <f t="shared" si="3"/>
      </c>
    </row>
    <row r="46" spans="1:14" s="57" customFormat="1" ht="18">
      <c r="A46" s="62"/>
      <c r="B46" s="62"/>
      <c r="C46" s="62"/>
      <c r="D46" s="333"/>
      <c r="E46" s="333"/>
      <c r="F46" s="62"/>
      <c r="G46" s="62"/>
      <c r="H46" s="62"/>
      <c r="I46" s="62"/>
      <c r="J46" s="106"/>
      <c r="K46" s="227">
        <f t="shared" si="2"/>
        <v>0</v>
      </c>
      <c r="L46" s="228"/>
      <c r="M46" s="226"/>
      <c r="N46" s="226"/>
    </row>
    <row r="47" spans="1:14" ht="18">
      <c r="A47" s="62"/>
      <c r="B47" s="62"/>
      <c r="C47" s="62"/>
      <c r="D47" s="333"/>
      <c r="E47" s="333"/>
      <c r="F47" s="62"/>
      <c r="G47" s="62"/>
      <c r="H47" s="62"/>
      <c r="I47" s="62"/>
      <c r="J47" s="106"/>
      <c r="K47" s="227">
        <f t="shared" si="2"/>
        <v>0</v>
      </c>
      <c r="L47" s="228"/>
      <c r="M47" s="226"/>
      <c r="N47" s="226"/>
    </row>
    <row r="48" spans="1:14" ht="18">
      <c r="A48" s="62"/>
      <c r="B48" s="62"/>
      <c r="C48" s="62"/>
      <c r="D48" s="333"/>
      <c r="E48" s="333"/>
      <c r="F48" s="62"/>
      <c r="G48" s="62"/>
      <c r="H48" s="62"/>
      <c r="I48" s="62"/>
      <c r="J48" s="106"/>
      <c r="K48" s="227">
        <f t="shared" si="2"/>
        <v>0</v>
      </c>
      <c r="L48" s="228"/>
      <c r="M48" s="58"/>
      <c r="N48" s="58"/>
    </row>
    <row r="49" spans="1:12" ht="18.75" customHeight="1">
      <c r="A49" s="226"/>
      <c r="B49" s="226"/>
      <c r="C49" s="226"/>
      <c r="D49" s="226"/>
      <c r="E49" s="226"/>
      <c r="F49" s="226"/>
      <c r="G49" s="226"/>
      <c r="H49" s="226"/>
      <c r="I49" s="226"/>
      <c r="J49" s="226"/>
      <c r="K49" s="226"/>
      <c r="L49" s="226"/>
    </row>
    <row r="50" spans="1:15" ht="22.5">
      <c r="A50" s="229" t="s">
        <v>278</v>
      </c>
      <c r="B50" s="230"/>
      <c r="C50" s="230"/>
      <c r="D50" s="230"/>
      <c r="E50" s="230"/>
      <c r="F50" s="230"/>
      <c r="G50" s="230"/>
      <c r="H50" s="230"/>
      <c r="I50" s="230"/>
      <c r="J50" s="230"/>
      <c r="K50" s="230"/>
      <c r="L50" s="231"/>
      <c r="M50" s="231"/>
      <c r="N50" s="231"/>
      <c r="O50" s="231"/>
    </row>
    <row r="51" spans="1:15" ht="17.25" customHeight="1" thickBot="1">
      <c r="A51" s="229"/>
      <c r="B51" s="22"/>
      <c r="C51" s="22"/>
      <c r="D51" s="22"/>
      <c r="E51" s="22"/>
      <c r="F51" s="22"/>
      <c r="G51" s="22"/>
      <c r="H51" s="22"/>
      <c r="I51" s="22"/>
      <c r="J51" s="22"/>
      <c r="K51" s="22"/>
      <c r="L51" s="57"/>
      <c r="M51" s="57"/>
      <c r="N51" s="57"/>
      <c r="O51" s="57"/>
    </row>
    <row r="52" spans="1:15" ht="17.25" customHeight="1" thickBot="1">
      <c r="A52" s="122"/>
      <c r="B52" s="122"/>
      <c r="C52" s="122"/>
      <c r="D52" s="122"/>
      <c r="E52" s="122"/>
      <c r="F52" s="122"/>
      <c r="G52" s="122"/>
      <c r="H52" s="122"/>
      <c r="I52" s="122"/>
      <c r="J52" s="122"/>
      <c r="K52" s="122"/>
      <c r="L52" s="122"/>
      <c r="M52" s="123" t="s">
        <v>40</v>
      </c>
      <c r="N52" s="223">
        <f>SUM(K54:L57)</f>
        <v>0</v>
      </c>
      <c r="O52" s="121">
        <f>O3</f>
      </c>
    </row>
    <row r="53" spans="1:13" ht="50.25" customHeight="1">
      <c r="A53" s="219" t="s">
        <v>39</v>
      </c>
      <c r="B53" s="219" t="s">
        <v>34</v>
      </c>
      <c r="C53" s="220" t="s">
        <v>132</v>
      </c>
      <c r="D53" s="337" t="s">
        <v>133</v>
      </c>
      <c r="E53" s="337"/>
      <c r="F53" s="222" t="s">
        <v>27</v>
      </c>
      <c r="G53" s="218" t="s">
        <v>35</v>
      </c>
      <c r="H53" s="218" t="s">
        <v>36</v>
      </c>
      <c r="I53" s="221" t="s">
        <v>37</v>
      </c>
      <c r="J53" s="219" t="s">
        <v>38</v>
      </c>
      <c r="K53" s="337" t="s">
        <v>279</v>
      </c>
      <c r="L53" s="337"/>
      <c r="M53" s="12" t="s">
        <v>139</v>
      </c>
    </row>
    <row r="54" spans="1:13" ht="16.5">
      <c r="A54" s="60"/>
      <c r="B54" s="60"/>
      <c r="C54" s="60"/>
      <c r="D54" s="334"/>
      <c r="E54" s="334"/>
      <c r="F54" s="60"/>
      <c r="G54" s="60"/>
      <c r="H54" s="60"/>
      <c r="I54" s="60"/>
      <c r="J54" s="112"/>
      <c r="K54" s="227">
        <f aca="true" t="shared" si="4" ref="K54:K60">IF(G54-H54+I54&lt;0,"error en los datos introducidos",IF(OR(G54&gt;0,H54&gt;0,I54&gt;0),IF(J54&gt;0,J54*(G54+I54-H54),"error introducir el % de COV"),0))</f>
        <v>0</v>
      </c>
      <c r="L54" s="228"/>
      <c r="M54" s="22">
        <f>IF(K54=0,"","kg")</f>
      </c>
    </row>
    <row r="55" spans="1:13" ht="16.5">
      <c r="A55" s="62"/>
      <c r="B55" s="62"/>
      <c r="C55" s="62"/>
      <c r="D55" s="333"/>
      <c r="E55" s="333"/>
      <c r="F55" s="62"/>
      <c r="G55" s="62"/>
      <c r="H55" s="62"/>
      <c r="I55" s="62"/>
      <c r="J55" s="106"/>
      <c r="K55" s="227">
        <f t="shared" si="4"/>
        <v>0</v>
      </c>
      <c r="L55" s="228"/>
      <c r="M55" s="22">
        <f>IF(K55=0,"","kg")</f>
      </c>
    </row>
    <row r="56" spans="1:13" ht="16.5">
      <c r="A56" s="62"/>
      <c r="B56" s="62"/>
      <c r="C56" s="62"/>
      <c r="D56" s="333"/>
      <c r="E56" s="333"/>
      <c r="F56" s="62"/>
      <c r="G56" s="62"/>
      <c r="H56" s="62"/>
      <c r="I56" s="62"/>
      <c r="J56" s="106"/>
      <c r="K56" s="227">
        <f t="shared" si="4"/>
        <v>0</v>
      </c>
      <c r="L56" s="228"/>
      <c r="M56" s="22">
        <f>IF(K56=0,"","kg")</f>
      </c>
    </row>
    <row r="57" spans="1:13" ht="16.5">
      <c r="A57" s="62"/>
      <c r="B57" s="62"/>
      <c r="C57" s="62"/>
      <c r="D57" s="333"/>
      <c r="E57" s="333"/>
      <c r="F57" s="62"/>
      <c r="G57" s="62"/>
      <c r="H57" s="62"/>
      <c r="I57" s="62"/>
      <c r="J57" s="106"/>
      <c r="K57" s="227">
        <f t="shared" si="4"/>
        <v>0</v>
      </c>
      <c r="L57" s="228"/>
      <c r="M57" s="22">
        <f>IF(K57=0,"","kg")</f>
      </c>
    </row>
    <row r="58" spans="1:14" s="57" customFormat="1" ht="18">
      <c r="A58" s="62"/>
      <c r="B58" s="62"/>
      <c r="C58" s="62"/>
      <c r="D58" s="333"/>
      <c r="E58" s="333"/>
      <c r="F58" s="62"/>
      <c r="G58" s="62"/>
      <c r="H58" s="62"/>
      <c r="I58" s="62"/>
      <c r="J58" s="106"/>
      <c r="K58" s="227">
        <f t="shared" si="4"/>
        <v>0</v>
      </c>
      <c r="L58" s="228"/>
      <c r="M58" s="226"/>
      <c r="N58" s="226"/>
    </row>
    <row r="59" spans="1:14" ht="18">
      <c r="A59" s="62"/>
      <c r="B59" s="62"/>
      <c r="C59" s="62"/>
      <c r="D59" s="333"/>
      <c r="E59" s="333"/>
      <c r="F59" s="62"/>
      <c r="G59" s="62"/>
      <c r="H59" s="62"/>
      <c r="I59" s="62"/>
      <c r="J59" s="106"/>
      <c r="K59" s="227">
        <f t="shared" si="4"/>
        <v>0</v>
      </c>
      <c r="L59" s="228"/>
      <c r="M59" s="225"/>
      <c r="N59" s="225"/>
    </row>
    <row r="60" spans="1:14" ht="18">
      <c r="A60" s="62"/>
      <c r="B60" s="62"/>
      <c r="C60" s="62"/>
      <c r="D60" s="333"/>
      <c r="E60" s="333"/>
      <c r="F60" s="62"/>
      <c r="G60" s="62"/>
      <c r="H60" s="62"/>
      <c r="I60" s="62"/>
      <c r="J60" s="106"/>
      <c r="K60" s="227">
        <f t="shared" si="4"/>
        <v>0</v>
      </c>
      <c r="L60" s="228"/>
      <c r="M60" s="225"/>
      <c r="N60" s="225"/>
    </row>
    <row r="61" spans="1:14" ht="18">
      <c r="A61" s="338"/>
      <c r="B61" s="338"/>
      <c r="C61" s="338"/>
      <c r="D61" s="338"/>
      <c r="E61" s="338"/>
      <c r="F61" s="338"/>
      <c r="G61" s="338"/>
      <c r="H61" s="338"/>
      <c r="I61" s="338"/>
      <c r="J61" s="338"/>
      <c r="K61" s="338"/>
      <c r="L61" s="338"/>
      <c r="M61" s="338"/>
      <c r="N61" s="338"/>
    </row>
  </sheetData>
  <sheetProtection/>
  <mergeCells count="24">
    <mergeCell ref="A61:N61"/>
    <mergeCell ref="K53:L53"/>
    <mergeCell ref="D57:E57"/>
    <mergeCell ref="D55:E55"/>
    <mergeCell ref="D56:E56"/>
    <mergeCell ref="D59:E59"/>
    <mergeCell ref="D60:E60"/>
    <mergeCell ref="D58:E58"/>
    <mergeCell ref="D54:E54"/>
    <mergeCell ref="D53:E53"/>
    <mergeCell ref="B3:K4"/>
    <mergeCell ref="H7:I7"/>
    <mergeCell ref="D39:E39"/>
    <mergeCell ref="K39:L39"/>
    <mergeCell ref="D44:E44"/>
    <mergeCell ref="A36:L36"/>
    <mergeCell ref="D45:E45"/>
    <mergeCell ref="D47:E47"/>
    <mergeCell ref="D48:E48"/>
    <mergeCell ref="D42:E42"/>
    <mergeCell ref="D40:E40"/>
    <mergeCell ref="D41:E41"/>
    <mergeCell ref="D46:E46"/>
    <mergeCell ref="D43:E43"/>
  </mergeCells>
  <printOptions/>
  <pageMargins left="0.7480314960629921" right="0.7480314960629921" top="0.984251968503937" bottom="0.984251968503937" header="0" footer="0"/>
  <pageSetup horizontalDpi="600" verticalDpi="600" orientation="landscape" paperSize="9" scale="59" r:id="rId4"/>
  <headerFooter alignWithMargins="0">
    <oddHeader>&amp;R&amp;G</oddHeader>
  </headerFooter>
  <rowBreaks count="1" manualBreakCount="1">
    <brk id="35" max="14" man="1"/>
  </rowBreaks>
  <legacyDrawing r:id="rId2"/>
  <legacyDrawingHF r:id="rId3"/>
</worksheet>
</file>

<file path=xl/worksheets/sheet5.xml><?xml version="1.0" encoding="utf-8"?>
<worksheet xmlns="http://schemas.openxmlformats.org/spreadsheetml/2006/main" xmlns:r="http://schemas.openxmlformats.org/officeDocument/2006/relationships">
  <sheetPr codeName="Hoja17"/>
  <dimension ref="A2:N10"/>
  <sheetViews>
    <sheetView showGridLines="0" showZeros="0" view="pageBreakPreview" zoomScale="75" zoomScaleSheetLayoutView="75" zoomScalePageLayoutView="0" workbookViewId="0" topLeftCell="A1">
      <selection activeCell="A2" sqref="A2:N2"/>
    </sheetView>
  </sheetViews>
  <sheetFormatPr defaultColWidth="11.00390625" defaultRowHeight="15"/>
  <cols>
    <col min="1" max="1" width="8.00390625" style="0" customWidth="1"/>
    <col min="2" max="3" width="12.125" style="0" customWidth="1"/>
    <col min="12" max="12" width="14.625" style="0" customWidth="1"/>
    <col min="13" max="13" width="13.50390625" style="0" customWidth="1"/>
    <col min="14" max="14" width="4.125" style="0" customWidth="1"/>
  </cols>
  <sheetData>
    <row r="1" ht="11.25" customHeight="1"/>
    <row r="2" spans="1:14" s="131" customFormat="1" ht="23.25" thickBot="1">
      <c r="A2" s="271">
        <f>PGD!C2</f>
        <v>0</v>
      </c>
      <c r="B2" s="271"/>
      <c r="C2" s="271"/>
      <c r="D2" s="271"/>
      <c r="E2" s="271"/>
      <c r="F2" s="271"/>
      <c r="G2" s="271"/>
      <c r="H2" s="271"/>
      <c r="I2" s="271"/>
      <c r="J2" s="271"/>
      <c r="K2" s="271"/>
      <c r="L2" s="271" t="s">
        <v>143</v>
      </c>
      <c r="M2" s="271">
        <f>PGD!C5</f>
        <v>0</v>
      </c>
      <c r="N2" s="271"/>
    </row>
    <row r="3" spans="1:14" ht="75" customHeight="1" thickBot="1">
      <c r="A3" s="73" t="s">
        <v>42</v>
      </c>
      <c r="B3" s="335" t="s">
        <v>53</v>
      </c>
      <c r="C3" s="335"/>
      <c r="D3" s="335"/>
      <c r="E3" s="335"/>
      <c r="F3" s="335"/>
      <c r="G3" s="335"/>
      <c r="H3" s="335"/>
      <c r="I3" s="335"/>
      <c r="J3" s="335"/>
      <c r="K3" s="335"/>
      <c r="L3" s="272" t="s">
        <v>54</v>
      </c>
      <c r="M3" s="273"/>
      <c r="N3" t="s">
        <v>122</v>
      </c>
    </row>
    <row r="4" spans="1:13" ht="16.5" customHeight="1">
      <c r="A4" s="28"/>
      <c r="B4" s="29"/>
      <c r="C4" s="29"/>
      <c r="D4" s="29"/>
      <c r="E4" s="29"/>
      <c r="F4" s="29"/>
      <c r="G4" s="29"/>
      <c r="H4" s="29"/>
      <c r="I4" s="29"/>
      <c r="J4" s="29"/>
      <c r="K4" s="29"/>
      <c r="L4" s="23"/>
      <c r="M4" s="22"/>
    </row>
    <row r="5" spans="1:13" ht="16.5" customHeight="1">
      <c r="A5" s="339" t="s">
        <v>156</v>
      </c>
      <c r="B5" s="339"/>
      <c r="C5" s="339"/>
      <c r="D5" s="339"/>
      <c r="E5" s="339"/>
      <c r="F5" s="339"/>
      <c r="G5" s="339"/>
      <c r="H5" s="339"/>
      <c r="I5" s="339"/>
      <c r="J5" s="339"/>
      <c r="K5" s="339"/>
      <c r="L5" s="339"/>
      <c r="M5" s="339"/>
    </row>
    <row r="6" spans="1:13" ht="16.5" customHeight="1" thickBot="1">
      <c r="A6" s="339"/>
      <c r="B6" s="339"/>
      <c r="C6" s="339"/>
      <c r="D6" s="339"/>
      <c r="E6" s="339"/>
      <c r="F6" s="339"/>
      <c r="G6" s="339"/>
      <c r="H6" s="339"/>
      <c r="I6" s="339"/>
      <c r="J6" s="339"/>
      <c r="K6" s="339"/>
      <c r="L6" s="339"/>
      <c r="M6" s="339"/>
    </row>
    <row r="7" spans="1:13" s="22" customFormat="1" ht="63.75" customHeight="1" thickBot="1">
      <c r="A7" s="340"/>
      <c r="B7" s="341"/>
      <c r="C7" s="341"/>
      <c r="D7" s="341"/>
      <c r="E7" s="341"/>
      <c r="F7" s="341"/>
      <c r="G7" s="341"/>
      <c r="H7" s="341"/>
      <c r="I7" s="341"/>
      <c r="J7" s="341"/>
      <c r="K7" s="341"/>
      <c r="L7" s="341"/>
      <c r="M7" s="342"/>
    </row>
    <row r="8" spans="1:13" s="22" customFormat="1" ht="18" thickBot="1">
      <c r="A8" s="72" t="s">
        <v>120</v>
      </c>
      <c r="B8" s="32"/>
      <c r="C8" s="32"/>
      <c r="D8" s="33"/>
      <c r="E8" s="33"/>
      <c r="F8" s="34"/>
      <c r="G8" s="32"/>
      <c r="H8" s="33"/>
      <c r="I8" s="33"/>
      <c r="J8" s="33"/>
      <c r="K8" s="33"/>
      <c r="L8" s="33"/>
      <c r="M8" s="23"/>
    </row>
    <row r="9" spans="1:13" s="22" customFormat="1" ht="113.25" customHeight="1" thickBot="1">
      <c r="A9" s="340"/>
      <c r="B9" s="341"/>
      <c r="C9" s="341"/>
      <c r="D9" s="341"/>
      <c r="E9" s="341"/>
      <c r="F9" s="341"/>
      <c r="G9" s="341"/>
      <c r="H9" s="341"/>
      <c r="I9" s="341"/>
      <c r="J9" s="341"/>
      <c r="K9" s="341"/>
      <c r="L9" s="341"/>
      <c r="M9" s="342"/>
    </row>
    <row r="10" spans="1:13" ht="15">
      <c r="A10" s="24"/>
      <c r="B10" s="24"/>
      <c r="C10" s="24"/>
      <c r="D10" s="24"/>
      <c r="E10" s="24"/>
      <c r="F10" s="24"/>
      <c r="G10" s="25"/>
      <c r="H10" s="26"/>
      <c r="I10" s="26"/>
      <c r="J10" s="26"/>
      <c r="K10" s="26"/>
      <c r="L10" s="26"/>
      <c r="M10" s="26"/>
    </row>
    <row r="11" s="108" customFormat="1" ht="15"/>
  </sheetData>
  <sheetProtection/>
  <mergeCells count="4">
    <mergeCell ref="B3:K3"/>
    <mergeCell ref="A5:M6"/>
    <mergeCell ref="A7:M7"/>
    <mergeCell ref="A9:M9"/>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6.xml><?xml version="1.0" encoding="utf-8"?>
<worksheet xmlns="http://schemas.openxmlformats.org/spreadsheetml/2006/main" xmlns:r="http://schemas.openxmlformats.org/officeDocument/2006/relationships">
  <sheetPr codeName="Hoja18">
    <tabColor theme="2"/>
  </sheetPr>
  <dimension ref="A2:W72"/>
  <sheetViews>
    <sheetView showGridLines="0" showZeros="0" view="pageBreakPreview" zoomScale="75" zoomScaleSheetLayoutView="75" zoomScalePageLayoutView="0" workbookViewId="0" topLeftCell="A1">
      <selection activeCell="O38" sqref="O38"/>
    </sheetView>
  </sheetViews>
  <sheetFormatPr defaultColWidth="7.625" defaultRowHeight="15"/>
  <cols>
    <col min="1" max="4" width="7.625" style="0" customWidth="1"/>
    <col min="5" max="5" width="7.625" style="0" hidden="1" customWidth="1"/>
    <col min="6" max="6" width="7.625" style="0" customWidth="1"/>
    <col min="7" max="7" width="7.625" style="0" hidden="1" customWidth="1"/>
    <col min="8" max="8" width="7.625" style="0" customWidth="1"/>
    <col min="9" max="9" width="7.625" style="0" hidden="1" customWidth="1"/>
    <col min="10" max="10" width="7.625" style="0" customWidth="1"/>
    <col min="11" max="11" width="8.625" style="0" customWidth="1"/>
    <col min="12" max="12" width="8.25390625" style="0" customWidth="1"/>
    <col min="13" max="13" width="7.625" style="0" customWidth="1"/>
    <col min="14" max="14" width="9.625" style="0" customWidth="1"/>
    <col min="15" max="15" width="18.125" style="0" customWidth="1"/>
    <col min="16" max="16" width="10.00390625" style="0" customWidth="1"/>
    <col min="17" max="17" width="11.00390625" style="0" bestFit="1" customWidth="1"/>
    <col min="18" max="18" width="9.625" style="0" customWidth="1"/>
    <col min="19" max="19" width="7.625" style="0" customWidth="1"/>
    <col min="20" max="20" width="10.25390625" style="0" customWidth="1"/>
    <col min="21" max="21" width="7.625" style="0" customWidth="1"/>
    <col min="22" max="22" width="13.625" style="0" customWidth="1"/>
    <col min="23" max="23" width="14.75390625" style="0" customWidth="1"/>
  </cols>
  <sheetData>
    <row r="1" ht="9.75" customHeight="1"/>
    <row r="2" spans="1:23" s="131" customFormat="1" ht="23.25" thickBot="1">
      <c r="A2" s="271">
        <f>PGD!C2</f>
        <v>0</v>
      </c>
      <c r="B2" s="271"/>
      <c r="C2" s="271"/>
      <c r="D2" s="271"/>
      <c r="E2" s="271"/>
      <c r="F2" s="271"/>
      <c r="G2" s="271"/>
      <c r="H2" s="271"/>
      <c r="I2" s="271"/>
      <c r="J2" s="271"/>
      <c r="K2" s="271"/>
      <c r="L2" s="271"/>
      <c r="M2" s="271"/>
      <c r="N2" s="271"/>
      <c r="O2" s="271"/>
      <c r="P2" s="271"/>
      <c r="Q2" s="271"/>
      <c r="R2" s="271"/>
      <c r="S2" s="271"/>
      <c r="T2" s="271"/>
      <c r="U2" s="271" t="s">
        <v>143</v>
      </c>
      <c r="V2" s="271">
        <f>PGD!C5</f>
        <v>0</v>
      </c>
      <c r="W2" s="271"/>
    </row>
    <row r="3" spans="1:23" ht="26.25" customHeight="1" thickBot="1">
      <c r="A3" s="199" t="s">
        <v>43</v>
      </c>
      <c r="B3" s="344" t="s">
        <v>44</v>
      </c>
      <c r="C3" s="344"/>
      <c r="D3" s="344"/>
      <c r="E3" s="344"/>
      <c r="F3" s="344"/>
      <c r="G3" s="344"/>
      <c r="H3" s="344"/>
      <c r="I3" s="344"/>
      <c r="J3" s="344"/>
      <c r="K3" s="344"/>
      <c r="L3" s="344"/>
      <c r="M3" s="344"/>
      <c r="N3" s="194"/>
      <c r="O3" s="194"/>
      <c r="P3" s="194"/>
      <c r="Q3" s="194"/>
      <c r="R3" s="194"/>
      <c r="S3" s="194"/>
      <c r="T3" s="274" t="s">
        <v>58</v>
      </c>
      <c r="U3" s="275">
        <f>U7+U36+V55</f>
        <v>0</v>
      </c>
      <c r="V3" s="200" t="s">
        <v>135</v>
      </c>
      <c r="W3" s="194"/>
    </row>
    <row r="4" spans="1:22" ht="22.5" customHeight="1" thickTop="1">
      <c r="A4" s="229" t="s">
        <v>281</v>
      </c>
      <c r="B4" s="233"/>
      <c r="C4" s="233"/>
      <c r="D4" s="233"/>
      <c r="E4" s="233"/>
      <c r="F4" s="233"/>
      <c r="G4" s="233"/>
      <c r="H4" s="233"/>
      <c r="I4" s="233"/>
      <c r="J4" s="233"/>
      <c r="K4" s="233"/>
      <c r="L4" s="233"/>
      <c r="M4" s="233"/>
      <c r="N4" s="233"/>
      <c r="O4" s="233"/>
      <c r="P4" s="233"/>
      <c r="Q4" s="233"/>
      <c r="R4" s="231"/>
      <c r="S4" s="231"/>
      <c r="T4" s="231"/>
      <c r="U4" s="231"/>
      <c r="V4" s="231"/>
    </row>
    <row r="5" spans="1:17" ht="23.25" customHeight="1">
      <c r="A5" s="232"/>
      <c r="B5" s="232"/>
      <c r="C5" s="232"/>
      <c r="D5" s="232"/>
      <c r="E5" s="232"/>
      <c r="F5" s="232"/>
      <c r="G5" s="232"/>
      <c r="H5" s="232"/>
      <c r="I5" s="232"/>
      <c r="J5" s="232"/>
      <c r="K5" s="232"/>
      <c r="L5" s="232"/>
      <c r="M5" s="232"/>
      <c r="N5" s="232"/>
      <c r="O5" s="232"/>
      <c r="P5" s="232"/>
      <c r="Q5" s="232"/>
    </row>
    <row r="6" spans="1:17" ht="23.25" customHeight="1" thickBot="1">
      <c r="A6" s="165"/>
      <c r="B6" s="349" t="s">
        <v>134</v>
      </c>
      <c r="C6" s="63" t="s">
        <v>109</v>
      </c>
      <c r="D6" s="64"/>
      <c r="E6" s="165"/>
      <c r="F6" s="165"/>
      <c r="G6" s="165"/>
      <c r="H6" s="165"/>
      <c r="I6" s="165"/>
      <c r="J6" s="165"/>
      <c r="K6" s="165"/>
      <c r="L6" s="165"/>
      <c r="M6" s="165"/>
      <c r="N6" s="165"/>
      <c r="O6" s="165"/>
      <c r="P6" s="165"/>
      <c r="Q6" s="165"/>
    </row>
    <row r="7" spans="1:22" ht="23.25" customHeight="1" thickBot="1">
      <c r="A7" s="165"/>
      <c r="B7" s="350"/>
      <c r="C7" s="63" t="s">
        <v>119</v>
      </c>
      <c r="D7" s="64"/>
      <c r="E7" s="165"/>
      <c r="F7" s="165"/>
      <c r="G7" s="165"/>
      <c r="H7" s="165"/>
      <c r="I7" s="165"/>
      <c r="J7" s="165"/>
      <c r="K7" s="165"/>
      <c r="L7" s="165"/>
      <c r="M7" s="165"/>
      <c r="N7" s="165"/>
      <c r="O7" s="165"/>
      <c r="P7" s="165"/>
      <c r="Q7" s="165"/>
      <c r="T7" s="114" t="s">
        <v>40</v>
      </c>
      <c r="U7" s="120">
        <f>SUM(O11:O32)</f>
        <v>0</v>
      </c>
      <c r="V7" s="115" t="s">
        <v>135</v>
      </c>
    </row>
    <row r="8" spans="1:22" ht="23.25" customHeight="1">
      <c r="A8" s="165"/>
      <c r="B8" s="195"/>
      <c r="C8" s="2"/>
      <c r="D8" s="22"/>
      <c r="E8" s="165"/>
      <c r="F8" s="165"/>
      <c r="G8" s="165"/>
      <c r="H8" s="165"/>
      <c r="I8" s="165"/>
      <c r="J8" s="165"/>
      <c r="K8" s="165"/>
      <c r="L8" s="165"/>
      <c r="M8" s="165"/>
      <c r="N8" s="165"/>
      <c r="O8" s="165"/>
      <c r="P8" s="165"/>
      <c r="Q8" s="165"/>
      <c r="T8" s="196"/>
      <c r="U8" s="197"/>
      <c r="V8" s="198"/>
    </row>
    <row r="9" spans="1:22" ht="30.75" customHeight="1">
      <c r="A9" s="345" t="s">
        <v>121</v>
      </c>
      <c r="B9" s="238" t="s">
        <v>110</v>
      </c>
      <c r="C9" s="239" t="s">
        <v>80</v>
      </c>
      <c r="D9" s="354" t="s">
        <v>283</v>
      </c>
      <c r="E9" s="355"/>
      <c r="F9" s="355"/>
      <c r="G9" s="355"/>
      <c r="H9" s="355"/>
      <c r="I9" s="355"/>
      <c r="J9" s="356"/>
      <c r="K9" s="337" t="s">
        <v>4</v>
      </c>
      <c r="L9" s="352" t="s">
        <v>8</v>
      </c>
      <c r="M9" s="337" t="s">
        <v>5</v>
      </c>
      <c r="N9" s="337" t="s">
        <v>6</v>
      </c>
      <c r="O9" s="347" t="s">
        <v>7</v>
      </c>
      <c r="P9" s="237"/>
      <c r="T9" s="57"/>
      <c r="U9" s="57"/>
      <c r="V9" s="57"/>
    </row>
    <row r="10" spans="1:16" ht="16.5">
      <c r="A10" s="351"/>
      <c r="B10" s="240"/>
      <c r="C10" s="241" t="s">
        <v>59</v>
      </c>
      <c r="D10" s="221" t="s">
        <v>0</v>
      </c>
      <c r="E10" s="221" t="s">
        <v>140</v>
      </c>
      <c r="F10" s="221" t="s">
        <v>1</v>
      </c>
      <c r="G10" s="221" t="s">
        <v>140</v>
      </c>
      <c r="H10" s="221" t="s">
        <v>2</v>
      </c>
      <c r="I10" s="235" t="s">
        <v>140</v>
      </c>
      <c r="J10" s="221" t="s">
        <v>60</v>
      </c>
      <c r="K10" s="337"/>
      <c r="L10" s="353"/>
      <c r="M10" s="345"/>
      <c r="N10" s="345"/>
      <c r="O10" s="348"/>
      <c r="P10" s="236" t="s">
        <v>83</v>
      </c>
    </row>
    <row r="11" spans="1:23" ht="16.5">
      <c r="A11" s="59"/>
      <c r="B11" s="59"/>
      <c r="C11" s="36">
        <f>IF(B11&lt;&gt;0,IF(PGD!$K$19&gt;PGD!L8,IF('O1'!B11='O1'!$C$7,75,50),100),0)</f>
        <v>0</v>
      </c>
      <c r="D11" s="60"/>
      <c r="E11" s="188">
        <f aca="true" t="shared" si="0" ref="E11:G26">IF(D11&gt;0,1,0)</f>
        <v>0</v>
      </c>
      <c r="F11" s="60"/>
      <c r="G11" s="188">
        <f t="shared" si="0"/>
        <v>0</v>
      </c>
      <c r="H11" s="60"/>
      <c r="I11" s="188">
        <f>IF(H11&gt;0,1,0)</f>
        <v>0</v>
      </c>
      <c r="J11" s="74">
        <f aca="true" t="shared" si="1" ref="J11:J26">IF(E11+G11+I11&gt;0,(D11+F11+H11)/(E11+G11+I11),0)</f>
        <v>0</v>
      </c>
      <c r="K11" s="61"/>
      <c r="L11" s="61"/>
      <c r="M11" s="62"/>
      <c r="N11" s="62"/>
      <c r="O11" s="234">
        <f aca="true" t="shared" si="2" ref="O11:O26">IF(J11=0,0,IF(OR(K11=0,L11=0,M11=0,N11=0),"error, faltan datos necesarios",J11*M11*K11*L11/(12*N11*1000000)))</f>
        <v>0</v>
      </c>
      <c r="P11" s="37">
        <f>IF(J11&gt;0,IF(OR(J11&gt;$C11,D11&gt;1.5*C11,F11&gt;1.5*C11,H11&gt;1.5*C11),"NO","si"),"")</f>
      </c>
      <c r="R11" s="201">
        <f>IF(J11=0,"",IF(OR(K11=0,L11=0,M11=0,N11=0),"error falta introducir datos necesarios",""))</f>
      </c>
      <c r="W11">
        <f>IF(P11="NO",1,0)</f>
        <v>0</v>
      </c>
    </row>
    <row r="12" spans="1:23" ht="16.5">
      <c r="A12" s="59"/>
      <c r="B12" s="59"/>
      <c r="C12" s="36">
        <f>IF(B12&lt;&gt;0,IF(PGD!$K$19&gt;PGD!L9,IF('O1'!B12='O1'!$C$7,75,50),100),0)</f>
        <v>0</v>
      </c>
      <c r="D12" s="62"/>
      <c r="E12" s="37">
        <f t="shared" si="0"/>
        <v>0</v>
      </c>
      <c r="F12" s="62"/>
      <c r="G12" s="37">
        <f t="shared" si="0"/>
        <v>0</v>
      </c>
      <c r="H12" s="62"/>
      <c r="I12" s="37">
        <f aca="true" t="shared" si="3" ref="I12:I26">IF(H12&gt;0,1,0)</f>
        <v>0</v>
      </c>
      <c r="J12" s="74">
        <f t="shared" si="1"/>
        <v>0</v>
      </c>
      <c r="K12" s="61"/>
      <c r="L12" s="61"/>
      <c r="M12" s="62"/>
      <c r="N12" s="62"/>
      <c r="O12" s="234">
        <f t="shared" si="2"/>
        <v>0</v>
      </c>
      <c r="P12" s="37">
        <f aca="true" t="shared" si="4" ref="P12:P26">IF(J12&gt;0,IF(OR(J12&gt;$C12,D12&gt;1.5*C12,F12&gt;1.5*C12,H12&gt;1.5*C12),"NO","si"),"")</f>
      </c>
      <c r="R12" s="201">
        <f aca="true" t="shared" si="5" ref="R12:R31">IF(J12=0,"",IF(OR(K12=0,L12=0,M12=0,N12=0),"error falta introducir datos necesarios",""))</f>
      </c>
      <c r="W12">
        <f aca="true" t="shared" si="6" ref="W12:W58">IF(P12="NO",1,0)</f>
        <v>0</v>
      </c>
    </row>
    <row r="13" spans="1:23" ht="16.5">
      <c r="A13" s="59"/>
      <c r="B13" s="59"/>
      <c r="C13" s="36">
        <f>IF(B13&lt;&gt;0,IF(PGD!$K$19&gt;PGD!L10,IF('O1'!B13='O1'!$C$7,75,50),100),0)</f>
        <v>0</v>
      </c>
      <c r="D13" s="62"/>
      <c r="E13" s="37">
        <f t="shared" si="0"/>
        <v>0</v>
      </c>
      <c r="F13" s="62"/>
      <c r="G13" s="37">
        <f t="shared" si="0"/>
        <v>0</v>
      </c>
      <c r="H13" s="62"/>
      <c r="I13" s="37">
        <f t="shared" si="3"/>
        <v>0</v>
      </c>
      <c r="J13" s="74">
        <f t="shared" si="1"/>
        <v>0</v>
      </c>
      <c r="K13" s="61"/>
      <c r="L13" s="61"/>
      <c r="M13" s="62"/>
      <c r="N13" s="62"/>
      <c r="O13" s="234">
        <f t="shared" si="2"/>
        <v>0</v>
      </c>
      <c r="P13" s="37">
        <f t="shared" si="4"/>
      </c>
      <c r="R13" s="201">
        <f t="shared" si="5"/>
      </c>
      <c r="W13">
        <f t="shared" si="6"/>
        <v>0</v>
      </c>
    </row>
    <row r="14" spans="1:23" ht="16.5">
      <c r="A14" s="59"/>
      <c r="B14" s="59"/>
      <c r="C14" s="36">
        <f>IF(B14&lt;&gt;0,IF(PGD!$K$19&gt;PGD!L11,IF('O1'!B14='O1'!$C$7,75,50),100),0)</f>
        <v>0</v>
      </c>
      <c r="D14" s="62"/>
      <c r="E14" s="37">
        <f t="shared" si="0"/>
        <v>0</v>
      </c>
      <c r="F14" s="62"/>
      <c r="G14" s="37">
        <f t="shared" si="0"/>
        <v>0</v>
      </c>
      <c r="H14" s="62"/>
      <c r="I14" s="37">
        <f t="shared" si="3"/>
        <v>0</v>
      </c>
      <c r="J14" s="74">
        <f t="shared" si="1"/>
        <v>0</v>
      </c>
      <c r="K14" s="61"/>
      <c r="L14" s="61"/>
      <c r="M14" s="62"/>
      <c r="N14" s="62"/>
      <c r="O14" s="234">
        <f t="shared" si="2"/>
        <v>0</v>
      </c>
      <c r="P14" s="37">
        <f t="shared" si="4"/>
      </c>
      <c r="R14" s="201">
        <f t="shared" si="5"/>
      </c>
      <c r="W14">
        <f t="shared" si="6"/>
        <v>0</v>
      </c>
    </row>
    <row r="15" spans="1:23" ht="16.5">
      <c r="A15" s="59"/>
      <c r="B15" s="59"/>
      <c r="C15" s="36">
        <f>IF(B15&lt;&gt;0,IF(PGD!$K$19&gt;PGD!L12,IF('O1'!B15='O1'!$C$7,75,50),100),0)</f>
        <v>0</v>
      </c>
      <c r="D15" s="62"/>
      <c r="E15" s="37">
        <f t="shared" si="0"/>
        <v>0</v>
      </c>
      <c r="F15" s="62"/>
      <c r="G15" s="37">
        <f t="shared" si="0"/>
        <v>0</v>
      </c>
      <c r="H15" s="62"/>
      <c r="I15" s="37">
        <f t="shared" si="3"/>
        <v>0</v>
      </c>
      <c r="J15" s="74">
        <f t="shared" si="1"/>
        <v>0</v>
      </c>
      <c r="K15" s="61"/>
      <c r="L15" s="61"/>
      <c r="M15" s="62"/>
      <c r="N15" s="62"/>
      <c r="O15" s="234">
        <f t="shared" si="2"/>
        <v>0</v>
      </c>
      <c r="P15" s="37">
        <f t="shared" si="4"/>
      </c>
      <c r="R15" s="201">
        <f t="shared" si="5"/>
      </c>
      <c r="W15">
        <f t="shared" si="6"/>
        <v>0</v>
      </c>
    </row>
    <row r="16" spans="1:23" ht="16.5">
      <c r="A16" s="59"/>
      <c r="B16" s="59"/>
      <c r="C16" s="36">
        <f>IF(B16&lt;&gt;0,IF(PGD!$K$19&gt;PGD!L13,IF('O1'!B16='O1'!$C$7,75,50),100),0)</f>
        <v>0</v>
      </c>
      <c r="D16" s="62"/>
      <c r="E16" s="37">
        <f t="shared" si="0"/>
        <v>0</v>
      </c>
      <c r="F16" s="62"/>
      <c r="G16" s="37">
        <f t="shared" si="0"/>
        <v>0</v>
      </c>
      <c r="H16" s="62"/>
      <c r="I16" s="37">
        <f t="shared" si="3"/>
        <v>0</v>
      </c>
      <c r="J16" s="74">
        <f t="shared" si="1"/>
        <v>0</v>
      </c>
      <c r="K16" s="61"/>
      <c r="L16" s="61"/>
      <c r="M16" s="62"/>
      <c r="N16" s="62"/>
      <c r="O16" s="234">
        <f t="shared" si="2"/>
        <v>0</v>
      </c>
      <c r="P16" s="37">
        <f t="shared" si="4"/>
      </c>
      <c r="R16" s="201">
        <f t="shared" si="5"/>
      </c>
      <c r="W16">
        <f t="shared" si="6"/>
        <v>0</v>
      </c>
    </row>
    <row r="17" spans="1:23" ht="16.5">
      <c r="A17" s="59"/>
      <c r="B17" s="59"/>
      <c r="C17" s="36">
        <f>IF(B17&lt;&gt;0,IF(PGD!$K$19&gt;PGD!L14,IF('O1'!B17='O1'!$C$7,75,50),100),0)</f>
        <v>0</v>
      </c>
      <c r="D17" s="62"/>
      <c r="E17" s="37">
        <f t="shared" si="0"/>
        <v>0</v>
      </c>
      <c r="F17" s="62"/>
      <c r="G17" s="37">
        <f t="shared" si="0"/>
        <v>0</v>
      </c>
      <c r="H17" s="62"/>
      <c r="I17" s="37">
        <f t="shared" si="3"/>
        <v>0</v>
      </c>
      <c r="J17" s="74">
        <f t="shared" si="1"/>
        <v>0</v>
      </c>
      <c r="K17" s="61"/>
      <c r="L17" s="61"/>
      <c r="M17" s="62"/>
      <c r="N17" s="62"/>
      <c r="O17" s="234">
        <f t="shared" si="2"/>
        <v>0</v>
      </c>
      <c r="P17" s="37">
        <f t="shared" si="4"/>
      </c>
      <c r="R17" s="201">
        <f t="shared" si="5"/>
      </c>
      <c r="W17">
        <f t="shared" si="6"/>
        <v>0</v>
      </c>
    </row>
    <row r="18" spans="1:23" ht="16.5">
      <c r="A18" s="59"/>
      <c r="B18" s="59"/>
      <c r="C18" s="36">
        <f>IF(B18&lt;&gt;0,IF(PGD!$K$19&gt;PGD!L18,IF('O1'!B18='O1'!$C$7,75,50),100),0)</f>
        <v>0</v>
      </c>
      <c r="D18" s="62"/>
      <c r="E18" s="37">
        <f t="shared" si="0"/>
        <v>0</v>
      </c>
      <c r="F18" s="62"/>
      <c r="G18" s="37">
        <f t="shared" si="0"/>
        <v>0</v>
      </c>
      <c r="H18" s="62"/>
      <c r="I18" s="37">
        <f t="shared" si="3"/>
        <v>0</v>
      </c>
      <c r="J18" s="74">
        <f t="shared" si="1"/>
        <v>0</v>
      </c>
      <c r="K18" s="61"/>
      <c r="L18" s="61"/>
      <c r="M18" s="62"/>
      <c r="N18" s="62"/>
      <c r="O18" s="234">
        <f t="shared" si="2"/>
        <v>0</v>
      </c>
      <c r="P18" s="37">
        <f t="shared" si="4"/>
      </c>
      <c r="R18" s="201">
        <f t="shared" si="5"/>
      </c>
      <c r="W18">
        <f t="shared" si="6"/>
        <v>0</v>
      </c>
    </row>
    <row r="19" spans="1:23" ht="16.5">
      <c r="A19" s="59"/>
      <c r="B19" s="59"/>
      <c r="C19" s="36">
        <f>IF(B19&lt;&gt;0,IF(PGD!$K$19&gt;PGD!L19,IF('O1'!B19='O1'!$C$7,75,50),100),0)</f>
        <v>0</v>
      </c>
      <c r="D19" s="62"/>
      <c r="E19" s="37">
        <f t="shared" si="0"/>
        <v>0</v>
      </c>
      <c r="F19" s="62"/>
      <c r="G19" s="37">
        <f t="shared" si="0"/>
        <v>0</v>
      </c>
      <c r="H19" s="62"/>
      <c r="I19" s="37">
        <f t="shared" si="3"/>
        <v>0</v>
      </c>
      <c r="J19" s="74">
        <f t="shared" si="1"/>
        <v>0</v>
      </c>
      <c r="K19" s="61"/>
      <c r="L19" s="61"/>
      <c r="M19" s="62"/>
      <c r="N19" s="62"/>
      <c r="O19" s="234">
        <f t="shared" si="2"/>
        <v>0</v>
      </c>
      <c r="P19" s="37">
        <f t="shared" si="4"/>
      </c>
      <c r="R19" s="201">
        <f t="shared" si="5"/>
      </c>
      <c r="W19">
        <f t="shared" si="6"/>
        <v>0</v>
      </c>
    </row>
    <row r="20" spans="1:23" ht="16.5">
      <c r="A20" s="59"/>
      <c r="B20" s="59"/>
      <c r="C20" s="36">
        <f>IF(B20&lt;&gt;0,IF(PGD!$K$19&gt;PGD!L23,IF('O1'!B20='O1'!$C$7,75,50),100),0)</f>
        <v>0</v>
      </c>
      <c r="D20" s="62"/>
      <c r="E20" s="37">
        <f t="shared" si="0"/>
        <v>0</v>
      </c>
      <c r="F20" s="62"/>
      <c r="G20" s="37">
        <f t="shared" si="0"/>
        <v>0</v>
      </c>
      <c r="H20" s="62"/>
      <c r="I20" s="37">
        <f t="shared" si="3"/>
        <v>0</v>
      </c>
      <c r="J20" s="74">
        <f t="shared" si="1"/>
        <v>0</v>
      </c>
      <c r="K20" s="61"/>
      <c r="L20" s="61"/>
      <c r="M20" s="62"/>
      <c r="N20" s="62"/>
      <c r="O20" s="234">
        <f t="shared" si="2"/>
        <v>0</v>
      </c>
      <c r="P20" s="37">
        <f t="shared" si="4"/>
      </c>
      <c r="R20" s="201">
        <f t="shared" si="5"/>
      </c>
      <c r="W20">
        <f t="shared" si="6"/>
        <v>0</v>
      </c>
    </row>
    <row r="21" spans="1:23" ht="16.5">
      <c r="A21" s="59"/>
      <c r="B21" s="59"/>
      <c r="C21" s="36">
        <f>IF(B21&lt;&gt;0,IF(PGD!$K$19&gt;PGD!L24,IF('O1'!B21='O1'!$C$7,75,50),100),0)</f>
        <v>0</v>
      </c>
      <c r="D21" s="62"/>
      <c r="E21" s="37">
        <f t="shared" si="0"/>
        <v>0</v>
      </c>
      <c r="F21" s="62"/>
      <c r="G21" s="37">
        <f t="shared" si="0"/>
        <v>0</v>
      </c>
      <c r="H21" s="62"/>
      <c r="I21" s="37">
        <f t="shared" si="3"/>
        <v>0</v>
      </c>
      <c r="J21" s="74">
        <f t="shared" si="1"/>
        <v>0</v>
      </c>
      <c r="K21" s="61"/>
      <c r="L21" s="61"/>
      <c r="M21" s="62"/>
      <c r="N21" s="62"/>
      <c r="O21" s="234">
        <f t="shared" si="2"/>
        <v>0</v>
      </c>
      <c r="P21" s="37">
        <f t="shared" si="4"/>
      </c>
      <c r="R21" s="201">
        <f t="shared" si="5"/>
      </c>
      <c r="W21">
        <f t="shared" si="6"/>
        <v>0</v>
      </c>
    </row>
    <row r="22" spans="1:23" ht="16.5">
      <c r="A22" s="59"/>
      <c r="B22" s="59"/>
      <c r="C22" s="36">
        <f>IF(B22&lt;&gt;0,IF(PGD!$K$19&gt;PGD!L25,IF('O1'!B22='O1'!$C$7,75,50),100),0)</f>
        <v>0</v>
      </c>
      <c r="D22" s="62"/>
      <c r="E22" s="37">
        <f t="shared" si="0"/>
        <v>0</v>
      </c>
      <c r="F22" s="62"/>
      <c r="G22" s="37">
        <f t="shared" si="0"/>
        <v>0</v>
      </c>
      <c r="H22" s="62"/>
      <c r="I22" s="37">
        <f t="shared" si="3"/>
        <v>0</v>
      </c>
      <c r="J22" s="74">
        <f t="shared" si="1"/>
        <v>0</v>
      </c>
      <c r="K22" s="61"/>
      <c r="L22" s="61"/>
      <c r="M22" s="62"/>
      <c r="N22" s="62"/>
      <c r="O22" s="234">
        <f t="shared" si="2"/>
        <v>0</v>
      </c>
      <c r="P22" s="37">
        <f t="shared" si="4"/>
      </c>
      <c r="R22" s="201">
        <f t="shared" si="5"/>
      </c>
      <c r="W22">
        <f t="shared" si="6"/>
        <v>0</v>
      </c>
    </row>
    <row r="23" spans="1:23" ht="16.5">
      <c r="A23" s="59"/>
      <c r="B23" s="59"/>
      <c r="C23" s="36">
        <f>IF(B23&lt;&gt;0,IF(PGD!$K$19&gt;PGD!L26,IF('O1'!B23='O1'!$C$7,75,50),100),0)</f>
        <v>0</v>
      </c>
      <c r="D23" s="62"/>
      <c r="E23" s="37">
        <f t="shared" si="0"/>
        <v>0</v>
      </c>
      <c r="F23" s="62"/>
      <c r="G23" s="37">
        <f t="shared" si="0"/>
        <v>0</v>
      </c>
      <c r="H23" s="62"/>
      <c r="I23" s="37">
        <f t="shared" si="3"/>
        <v>0</v>
      </c>
      <c r="J23" s="74">
        <f t="shared" si="1"/>
        <v>0</v>
      </c>
      <c r="K23" s="61"/>
      <c r="L23" s="61"/>
      <c r="M23" s="62"/>
      <c r="N23" s="62"/>
      <c r="O23" s="234">
        <f t="shared" si="2"/>
        <v>0</v>
      </c>
      <c r="P23" s="37">
        <f t="shared" si="4"/>
      </c>
      <c r="R23" s="201">
        <f t="shared" si="5"/>
      </c>
      <c r="W23">
        <f t="shared" si="6"/>
        <v>0</v>
      </c>
    </row>
    <row r="24" spans="1:23" ht="16.5">
      <c r="A24" s="59"/>
      <c r="B24" s="59"/>
      <c r="C24" s="36">
        <f>IF(B24&lt;&gt;0,IF(PGD!$K$19&gt;PGD!L28,IF('O1'!B24='O1'!$C$7,75,50),100),0)</f>
        <v>0</v>
      </c>
      <c r="D24" s="62"/>
      <c r="E24" s="37">
        <f t="shared" si="0"/>
        <v>0</v>
      </c>
      <c r="F24" s="62"/>
      <c r="G24" s="37">
        <f t="shared" si="0"/>
        <v>0</v>
      </c>
      <c r="H24" s="62"/>
      <c r="I24" s="37">
        <f t="shared" si="3"/>
        <v>0</v>
      </c>
      <c r="J24" s="74">
        <f t="shared" si="1"/>
        <v>0</v>
      </c>
      <c r="K24" s="61"/>
      <c r="L24" s="61"/>
      <c r="M24" s="62"/>
      <c r="N24" s="62"/>
      <c r="O24" s="234">
        <f t="shared" si="2"/>
        <v>0</v>
      </c>
      <c r="P24" s="37">
        <f t="shared" si="4"/>
      </c>
      <c r="R24" s="201">
        <f t="shared" si="5"/>
      </c>
      <c r="W24">
        <f t="shared" si="6"/>
        <v>0</v>
      </c>
    </row>
    <row r="25" spans="1:23" ht="16.5">
      <c r="A25" s="59"/>
      <c r="B25" s="59"/>
      <c r="C25" s="36">
        <f>IF(B25&lt;&gt;0,IF(PGD!$K$19&gt;PGD!L29,IF('O1'!B25='O1'!$C$7,75,50),100),0)</f>
        <v>0</v>
      </c>
      <c r="D25" s="124"/>
      <c r="E25" s="37">
        <f t="shared" si="0"/>
        <v>0</v>
      </c>
      <c r="F25" s="62"/>
      <c r="G25" s="37">
        <f t="shared" si="0"/>
        <v>0</v>
      </c>
      <c r="H25" s="62"/>
      <c r="I25" s="37">
        <f t="shared" si="3"/>
        <v>0</v>
      </c>
      <c r="J25" s="74">
        <f t="shared" si="1"/>
        <v>0</v>
      </c>
      <c r="K25" s="61"/>
      <c r="L25" s="61"/>
      <c r="M25" s="62"/>
      <c r="N25" s="62"/>
      <c r="O25" s="234">
        <f t="shared" si="2"/>
        <v>0</v>
      </c>
      <c r="P25" s="37">
        <f t="shared" si="4"/>
      </c>
      <c r="R25" s="201">
        <f t="shared" si="5"/>
      </c>
      <c r="W25">
        <f t="shared" si="6"/>
        <v>0</v>
      </c>
    </row>
    <row r="26" spans="1:23" ht="16.5">
      <c r="A26" s="59"/>
      <c r="B26" s="59"/>
      <c r="C26" s="36">
        <f>IF(B26&lt;&gt;0,IF(PGD!$K$19&gt;PGD!L30,IF('O1'!B26='O1'!$C$7,75,50),100),0)</f>
        <v>0</v>
      </c>
      <c r="D26" s="124"/>
      <c r="E26" s="37">
        <f t="shared" si="0"/>
        <v>0</v>
      </c>
      <c r="F26" s="62"/>
      <c r="G26" s="37">
        <f t="shared" si="0"/>
        <v>0</v>
      </c>
      <c r="H26" s="62"/>
      <c r="I26" s="37">
        <f t="shared" si="3"/>
        <v>0</v>
      </c>
      <c r="J26" s="74">
        <f t="shared" si="1"/>
        <v>0</v>
      </c>
      <c r="K26" s="61"/>
      <c r="L26" s="61"/>
      <c r="M26" s="62"/>
      <c r="N26" s="62"/>
      <c r="O26" s="234">
        <f t="shared" si="2"/>
        <v>0</v>
      </c>
      <c r="P26" s="37">
        <f t="shared" si="4"/>
      </c>
      <c r="R26" s="201">
        <f t="shared" si="5"/>
      </c>
      <c r="W26">
        <f t="shared" si="6"/>
        <v>0</v>
      </c>
    </row>
    <row r="27" spans="1:18" ht="16.5">
      <c r="A27" s="59"/>
      <c r="B27" s="59"/>
      <c r="C27" s="36">
        <f>IF(B27&lt;&gt;0,IF(PGD!$K$19&gt;PGD!#REF!,IF('O1'!B27='O1'!$C$7,75,50),100),0)</f>
        <v>0</v>
      </c>
      <c r="D27" s="124"/>
      <c r="E27" s="37">
        <f>IF(D27&gt;0,1,0)</f>
        <v>0</v>
      </c>
      <c r="F27" s="62"/>
      <c r="G27" s="37">
        <f>IF(F27&gt;0,1,0)</f>
        <v>0</v>
      </c>
      <c r="H27" s="62"/>
      <c r="I27" s="37">
        <f>IF(H27&gt;0,1,0)</f>
        <v>0</v>
      </c>
      <c r="J27" s="74">
        <f>IF(E27+G27+I27&gt;0,(D27+F27+H27)/(E27+G27+I27),0)</f>
        <v>0</v>
      </c>
      <c r="K27" s="61"/>
      <c r="L27" s="61"/>
      <c r="M27" s="62"/>
      <c r="N27" s="62"/>
      <c r="O27" s="234">
        <f>IF(J27=0,0,IF(OR(K27=0,L27=0,M27=0,N27=0),"error, faltan datos necesarios",J27*M27*K27*L27/(12*N27*1000000)))</f>
        <v>0</v>
      </c>
      <c r="P27" s="37">
        <f>IF(J27&gt;0,IF(OR(J27&gt;$C27,D27&gt;1.5*C27,F27&gt;1.5*C27,H27&gt;1.5*C27),"NO","si"),"")</f>
      </c>
      <c r="R27" s="201"/>
    </row>
    <row r="28" spans="1:23" ht="16.5">
      <c r="A28" s="59"/>
      <c r="B28" s="59"/>
      <c r="C28" s="36">
        <f>IF(B28&lt;&gt;0,IF(PGD!$K$19&gt;PGD!#REF!,IF('O1'!B28='O1'!$C$7,75,50),100),0)</f>
        <v>0</v>
      </c>
      <c r="D28" s="124"/>
      <c r="E28" s="37">
        <f>IF(D28&gt;0,1,0)</f>
        <v>0</v>
      </c>
      <c r="F28" s="62"/>
      <c r="G28" s="37">
        <f>IF(F28&gt;0,1,0)</f>
        <v>0</v>
      </c>
      <c r="H28" s="62"/>
      <c r="I28" s="37">
        <f>IF(H28&gt;0,1,0)</f>
        <v>0</v>
      </c>
      <c r="J28" s="74">
        <f>IF(E28+G28+I28&gt;0,(D28+F28+H28)/(E28+G28+I28),0)</f>
        <v>0</v>
      </c>
      <c r="K28" s="61"/>
      <c r="L28" s="61"/>
      <c r="M28" s="62"/>
      <c r="N28" s="62"/>
      <c r="O28" s="234">
        <f>IF(J28=0,0,IF(OR(K28=0,L28=0,M28=0,N28=0),"error, faltan datos necesarios",J28*M28*K28*L28/(12*N28*1000000)))</f>
        <v>0</v>
      </c>
      <c r="P28" s="37">
        <f>IF(J28&gt;0,IF(OR(J28&gt;$C28,D28&gt;1.5*C28,F28&gt;1.5*C28,H28&gt;1.5*C28),"NO","si"),"")</f>
      </c>
      <c r="R28" s="201">
        <f t="shared" si="5"/>
      </c>
      <c r="W28">
        <f t="shared" si="6"/>
        <v>0</v>
      </c>
    </row>
    <row r="29" spans="1:23" ht="16.5">
      <c r="A29" s="59"/>
      <c r="B29" s="59"/>
      <c r="C29" s="36">
        <f>IF(B29&lt;&gt;0,IF(PGD!$K$19&gt;PGD!#REF!,IF('O1'!B29='O1'!$C$7,75,50),100),0)</f>
        <v>0</v>
      </c>
      <c r="D29" s="124"/>
      <c r="E29" s="37">
        <f>IF(D29&gt;0,1,0)</f>
        <v>0</v>
      </c>
      <c r="F29" s="62"/>
      <c r="G29" s="37">
        <f>IF(F29&gt;0,1,0)</f>
        <v>0</v>
      </c>
      <c r="H29" s="62"/>
      <c r="I29" s="37">
        <f>IF(H29&gt;0,1,0)</f>
        <v>0</v>
      </c>
      <c r="J29" s="74">
        <f>IF(E29+G29+I29&gt;0,(D29+F29+H29)/(E29+G29+I29),0)</f>
        <v>0</v>
      </c>
      <c r="K29" s="61"/>
      <c r="L29" s="61"/>
      <c r="M29" s="62"/>
      <c r="N29" s="62"/>
      <c r="O29" s="234">
        <f>IF(J29=0,0,IF(OR(K29=0,L29=0,M29=0,N29=0),"error, faltan datos necesarios",J29*M29*K29*L29/(12*N29*1000000)))</f>
        <v>0</v>
      </c>
      <c r="P29" s="37">
        <f>IF(J29&gt;0,IF(OR(J29&gt;$C29,D29&gt;1.5*C29,F29&gt;1.5*C29,H29&gt;1.5*C29),"NO","si"),"")</f>
      </c>
      <c r="R29" s="201">
        <f t="shared" si="5"/>
      </c>
      <c r="W29">
        <f t="shared" si="6"/>
        <v>0</v>
      </c>
    </row>
    <row r="30" spans="9:23" s="2" customFormat="1" ht="16.5">
      <c r="I30" s="22"/>
      <c r="J30" s="22"/>
      <c r="K30" s="22"/>
      <c r="L30" s="22"/>
      <c r="R30" s="201">
        <f t="shared" si="5"/>
      </c>
      <c r="W30">
        <f t="shared" si="6"/>
        <v>0</v>
      </c>
    </row>
    <row r="31" spans="9:23" ht="16.5">
      <c r="I31" s="22"/>
      <c r="J31" s="22"/>
      <c r="K31" s="22"/>
      <c r="L31" s="22"/>
      <c r="R31" s="201">
        <f t="shared" si="5"/>
      </c>
      <c r="W31">
        <f t="shared" si="6"/>
        <v>0</v>
      </c>
    </row>
    <row r="32" spans="11:23" ht="15">
      <c r="K32" s="22"/>
      <c r="L32" s="22"/>
      <c r="W32">
        <f t="shared" si="6"/>
        <v>0</v>
      </c>
    </row>
    <row r="33" spans="1:23" ht="22.5">
      <c r="A33" s="255" t="s">
        <v>309</v>
      </c>
      <c r="B33" s="257"/>
      <c r="C33" s="257"/>
      <c r="D33" s="257"/>
      <c r="E33" s="257"/>
      <c r="F33" s="257"/>
      <c r="G33" s="257"/>
      <c r="H33" s="257"/>
      <c r="I33" s="257"/>
      <c r="J33" s="257"/>
      <c r="K33" s="257"/>
      <c r="L33" s="257"/>
      <c r="M33" s="257"/>
      <c r="N33" s="257"/>
      <c r="O33" s="257"/>
      <c r="P33" s="257"/>
      <c r="Q33" s="257"/>
      <c r="R33" s="257"/>
      <c r="S33" s="257"/>
      <c r="T33" s="257"/>
      <c r="U33" s="257"/>
      <c r="V33" s="257"/>
      <c r="W33" s="257">
        <f t="shared" si="6"/>
        <v>0</v>
      </c>
    </row>
    <row r="34" spans="1:23" ht="22.5" customHeight="1">
      <c r="A34" s="232"/>
      <c r="B34" s="232"/>
      <c r="C34" s="232"/>
      <c r="D34" s="232"/>
      <c r="E34" s="232"/>
      <c r="F34" s="232"/>
      <c r="G34" s="232"/>
      <c r="H34" s="232"/>
      <c r="I34" s="232"/>
      <c r="J34" s="232"/>
      <c r="K34" s="232"/>
      <c r="L34" s="232"/>
      <c r="M34" s="232"/>
      <c r="N34" s="232"/>
      <c r="O34" s="232"/>
      <c r="P34" s="232"/>
      <c r="Q34" s="232"/>
      <c r="R34" s="232"/>
      <c r="S34" s="232"/>
      <c r="T34" s="232"/>
      <c r="U34" s="232"/>
      <c r="V34" s="232"/>
      <c r="W34">
        <f t="shared" si="6"/>
        <v>0</v>
      </c>
    </row>
    <row r="35" spans="1:23" ht="23.25" customHeight="1" thickBot="1">
      <c r="A35" s="232"/>
      <c r="B35" s="232"/>
      <c r="C35" s="232"/>
      <c r="D35" s="232"/>
      <c r="E35" s="232"/>
      <c r="F35" s="232"/>
      <c r="G35" s="232"/>
      <c r="H35" s="232"/>
      <c r="I35" s="232"/>
      <c r="J35" s="232"/>
      <c r="K35" s="232"/>
      <c r="L35" s="232"/>
      <c r="M35" s="232"/>
      <c r="N35" s="232"/>
      <c r="O35" s="232"/>
      <c r="P35" s="232"/>
      <c r="Q35" s="232"/>
      <c r="R35" s="232"/>
      <c r="S35" s="232"/>
      <c r="T35" s="232"/>
      <c r="U35" s="232"/>
      <c r="V35" s="232"/>
      <c r="W35">
        <f t="shared" si="6"/>
        <v>0</v>
      </c>
    </row>
    <row r="36" spans="2:22" ht="20.25" customHeight="1" thickBot="1">
      <c r="B36" s="175"/>
      <c r="C36" s="175"/>
      <c r="D36" s="175"/>
      <c r="E36" s="175"/>
      <c r="F36" s="175"/>
      <c r="G36" s="175"/>
      <c r="H36" s="175"/>
      <c r="I36" s="175"/>
      <c r="J36" s="175"/>
      <c r="K36" s="175"/>
      <c r="L36" s="175"/>
      <c r="M36" s="175"/>
      <c r="N36" s="175"/>
      <c r="O36" s="175"/>
      <c r="P36" s="175"/>
      <c r="T36" s="176" t="s">
        <v>40</v>
      </c>
      <c r="U36" s="177">
        <f>SUM(M39:M52)</f>
        <v>0</v>
      </c>
      <c r="V36" s="178" t="s">
        <v>122</v>
      </c>
    </row>
    <row r="37" spans="3:23" ht="66.75" thickBot="1">
      <c r="C37" s="168" t="s">
        <v>121</v>
      </c>
      <c r="D37" s="169" t="s">
        <v>282</v>
      </c>
      <c r="E37" s="169"/>
      <c r="F37" s="169"/>
      <c r="G37" s="169"/>
      <c r="H37" s="169"/>
      <c r="I37" s="169"/>
      <c r="J37" s="242"/>
      <c r="K37" s="168" t="s">
        <v>4</v>
      </c>
      <c r="L37" s="179" t="s">
        <v>8</v>
      </c>
      <c r="M37" s="180" t="s">
        <v>7</v>
      </c>
      <c r="N37" s="180" t="s">
        <v>141</v>
      </c>
      <c r="O37" s="52"/>
      <c r="Q37" s="250" t="s">
        <v>142</v>
      </c>
      <c r="R37" s="250">
        <f>IF(Q38&gt;=100,"VLE mg COV/Nm3","")</f>
      </c>
      <c r="S37" s="155"/>
      <c r="T37" s="22"/>
      <c r="W37" s="2"/>
    </row>
    <row r="38" spans="3:23" ht="20.25" thickBot="1">
      <c r="C38" s="182"/>
      <c r="D38" s="243" t="s">
        <v>0</v>
      </c>
      <c r="E38" s="244" t="s">
        <v>140</v>
      </c>
      <c r="F38" s="245" t="s">
        <v>1</v>
      </c>
      <c r="G38" s="244" t="s">
        <v>140</v>
      </c>
      <c r="H38" s="245" t="s">
        <v>2</v>
      </c>
      <c r="I38" s="244" t="s">
        <v>140</v>
      </c>
      <c r="J38" s="78" t="s">
        <v>60</v>
      </c>
      <c r="K38" s="182"/>
      <c r="L38" s="183"/>
      <c r="M38" s="184"/>
      <c r="N38" s="184"/>
      <c r="O38" s="185" t="s">
        <v>83</v>
      </c>
      <c r="P38" s="2"/>
      <c r="Q38" s="251">
        <f>SUM(N39:N55)</f>
        <v>0</v>
      </c>
      <c r="R38" s="253">
        <f>IF(Q38&gt;=100,20,0)</f>
        <v>0</v>
      </c>
      <c r="S38" s="254"/>
      <c r="T38" s="186"/>
      <c r="W38" s="2"/>
    </row>
    <row r="39" spans="3:23" ht="16.5">
      <c r="C39" s="187"/>
      <c r="D39" s="60"/>
      <c r="E39" s="188">
        <f aca="true" t="shared" si="7" ref="E39:E50">IF(D39&gt;0,1,0)</f>
        <v>0</v>
      </c>
      <c r="F39" s="60"/>
      <c r="G39" s="188">
        <f aca="true" t="shared" si="8" ref="G39:G50">IF(F39&gt;0,1,0)</f>
        <v>0</v>
      </c>
      <c r="H39" s="60"/>
      <c r="I39" s="188">
        <f aca="true" t="shared" si="9" ref="I39:I50">IF(H39&gt;0,1,0)</f>
        <v>0</v>
      </c>
      <c r="J39" s="189">
        <f aca="true" t="shared" si="10" ref="J39:J50">IF(E39+G39+I39&gt;0,(D39+F39+H39)/(E39+G39+I39),0)</f>
        <v>0</v>
      </c>
      <c r="K39" s="190"/>
      <c r="L39" s="190"/>
      <c r="M39" s="191">
        <f aca="true" t="shared" si="11" ref="M39:M50">J39*K39*L39/1000000</f>
        <v>0</v>
      </c>
      <c r="N39" s="191">
        <f aca="true" t="shared" si="12" ref="N39:N50">J39*K39/1000</f>
        <v>0</v>
      </c>
      <c r="O39" s="188">
        <f>IF(OR(J39=0,$R$38=0),0,IF(OR($J39&gt;$R$38,$D39&gt;1.5*$R$38,$F39&gt;1.5*$R$38,$H39&gt;1.5*$R$38),"NO","SI"))</f>
        <v>0</v>
      </c>
      <c r="P39" s="22"/>
      <c r="V39" s="33"/>
      <c r="W39">
        <f t="shared" si="6"/>
        <v>0</v>
      </c>
    </row>
    <row r="40" spans="3:23" ht="16.5" customHeight="1">
      <c r="C40" s="187"/>
      <c r="D40" s="60"/>
      <c r="E40" s="188">
        <f t="shared" si="7"/>
        <v>0</v>
      </c>
      <c r="F40" s="60"/>
      <c r="G40" s="188">
        <f t="shared" si="8"/>
        <v>0</v>
      </c>
      <c r="H40" s="60"/>
      <c r="I40" s="188">
        <f t="shared" si="9"/>
        <v>0</v>
      </c>
      <c r="J40" s="189">
        <f t="shared" si="10"/>
        <v>0</v>
      </c>
      <c r="K40" s="190"/>
      <c r="L40" s="190"/>
      <c r="M40" s="191">
        <f t="shared" si="11"/>
        <v>0</v>
      </c>
      <c r="N40" s="191">
        <f t="shared" si="12"/>
        <v>0</v>
      </c>
      <c r="O40" s="188">
        <f aca="true" t="shared" si="13" ref="O40:O51">IF(OR(J40=0,$R$38=0),0,IF(OR($J40&gt;$R$38,$D40&gt;1.5*$R$38,$F40&gt;1.5*$R$38,$H40&gt;1.5*$R$38),"NO","SI"))</f>
        <v>0</v>
      </c>
      <c r="P40" s="22"/>
      <c r="Q40" s="346" t="str">
        <f>IF(Q38&lt;100,"Caudal inferior a 100 g/h, aplica el VLE general focos canalizados para esta actividad en mg COT/Nm3",0)</f>
        <v>Caudal inferior a 100 g/h, aplica el VLE general focos canalizados para esta actividad en mg COT/Nm3</v>
      </c>
      <c r="R40" s="346"/>
      <c r="S40" s="346"/>
      <c r="T40" s="346"/>
      <c r="U40" s="346"/>
      <c r="V40" s="346"/>
      <c r="W40" s="346"/>
    </row>
    <row r="41" spans="3:23" ht="16.5" customHeight="1">
      <c r="C41" s="187"/>
      <c r="D41" s="60"/>
      <c r="E41" s="188">
        <f t="shared" si="7"/>
        <v>0</v>
      </c>
      <c r="F41" s="60"/>
      <c r="G41" s="188">
        <f t="shared" si="8"/>
        <v>0</v>
      </c>
      <c r="H41" s="60"/>
      <c r="I41" s="188">
        <f t="shared" si="9"/>
        <v>0</v>
      </c>
      <c r="J41" s="189">
        <f t="shared" si="10"/>
        <v>0</v>
      </c>
      <c r="K41" s="190"/>
      <c r="L41" s="190"/>
      <c r="M41" s="191">
        <f t="shared" si="11"/>
        <v>0</v>
      </c>
      <c r="N41" s="191">
        <f t="shared" si="12"/>
        <v>0</v>
      </c>
      <c r="O41" s="188">
        <f t="shared" si="13"/>
        <v>0</v>
      </c>
      <c r="P41" s="22"/>
      <c r="Q41" s="346"/>
      <c r="R41" s="346"/>
      <c r="S41" s="346"/>
      <c r="T41" s="346"/>
      <c r="U41" s="346"/>
      <c r="V41" s="346"/>
      <c r="W41" s="346"/>
    </row>
    <row r="42" spans="3:23" ht="16.5" customHeight="1">
      <c r="C42" s="187"/>
      <c r="D42" s="60"/>
      <c r="E42" s="188">
        <f t="shared" si="7"/>
        <v>0</v>
      </c>
      <c r="F42" s="60"/>
      <c r="G42" s="188">
        <f t="shared" si="8"/>
        <v>0</v>
      </c>
      <c r="H42" s="60"/>
      <c r="I42" s="188">
        <f t="shared" si="9"/>
        <v>0</v>
      </c>
      <c r="J42" s="189">
        <f t="shared" si="10"/>
        <v>0</v>
      </c>
      <c r="K42" s="190"/>
      <c r="L42" s="190"/>
      <c r="M42" s="191">
        <f t="shared" si="11"/>
        <v>0</v>
      </c>
      <c r="N42" s="191">
        <f t="shared" si="12"/>
        <v>0</v>
      </c>
      <c r="O42" s="188">
        <f t="shared" si="13"/>
        <v>0</v>
      </c>
      <c r="P42" s="22"/>
      <c r="Q42" s="343" t="str">
        <f>IF(Q38&lt;100,"Es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R42" s="343"/>
      <c r="S42" s="343"/>
      <c r="T42" s="343"/>
      <c r="U42" s="343"/>
      <c r="V42" s="343"/>
      <c r="W42" s="343"/>
    </row>
    <row r="43" spans="3:23" ht="16.5" customHeight="1">
      <c r="C43" s="187"/>
      <c r="D43" s="60"/>
      <c r="E43" s="188"/>
      <c r="F43" s="60"/>
      <c r="G43" s="188"/>
      <c r="H43" s="60"/>
      <c r="I43" s="188"/>
      <c r="J43" s="189"/>
      <c r="K43" s="190"/>
      <c r="L43" s="190"/>
      <c r="M43" s="191"/>
      <c r="N43" s="191"/>
      <c r="O43" s="188">
        <f t="shared" si="13"/>
        <v>0</v>
      </c>
      <c r="P43" s="22"/>
      <c r="Q43" s="343"/>
      <c r="R43" s="343"/>
      <c r="S43" s="343"/>
      <c r="T43" s="343"/>
      <c r="U43" s="343"/>
      <c r="V43" s="343"/>
      <c r="W43" s="343"/>
    </row>
    <row r="44" spans="3:23" ht="16.5" customHeight="1">
      <c r="C44" s="187"/>
      <c r="D44" s="60"/>
      <c r="E44" s="188"/>
      <c r="F44" s="60"/>
      <c r="G44" s="188"/>
      <c r="H44" s="60"/>
      <c r="I44" s="188"/>
      <c r="J44" s="189"/>
      <c r="K44" s="190"/>
      <c r="L44" s="190"/>
      <c r="M44" s="191"/>
      <c r="N44" s="191"/>
      <c r="O44" s="188">
        <f t="shared" si="13"/>
        <v>0</v>
      </c>
      <c r="P44" s="22"/>
      <c r="Q44" s="343"/>
      <c r="R44" s="343"/>
      <c r="S44" s="343"/>
      <c r="T44" s="343"/>
      <c r="U44" s="343"/>
      <c r="V44" s="343"/>
      <c r="W44" s="343"/>
    </row>
    <row r="45" spans="3:23" ht="16.5" customHeight="1">
      <c r="C45" s="187"/>
      <c r="D45" s="60"/>
      <c r="E45" s="188"/>
      <c r="F45" s="60"/>
      <c r="G45" s="188"/>
      <c r="H45" s="60"/>
      <c r="I45" s="188"/>
      <c r="J45" s="189"/>
      <c r="K45" s="190"/>
      <c r="L45" s="190"/>
      <c r="M45" s="191"/>
      <c r="N45" s="191"/>
      <c r="O45" s="188">
        <f t="shared" si="13"/>
        <v>0</v>
      </c>
      <c r="P45" s="22"/>
      <c r="Q45" s="343"/>
      <c r="R45" s="343"/>
      <c r="S45" s="343"/>
      <c r="T45" s="343"/>
      <c r="U45" s="343"/>
      <c r="V45" s="343"/>
      <c r="W45" s="343"/>
    </row>
    <row r="46" spans="3:23" ht="16.5" customHeight="1">
      <c r="C46" s="187"/>
      <c r="D46" s="60"/>
      <c r="E46" s="188"/>
      <c r="F46" s="60"/>
      <c r="G46" s="188"/>
      <c r="H46" s="60"/>
      <c r="I46" s="188"/>
      <c r="J46" s="189"/>
      <c r="K46" s="190"/>
      <c r="L46" s="190"/>
      <c r="M46" s="191"/>
      <c r="N46" s="191"/>
      <c r="O46" s="188">
        <f t="shared" si="13"/>
        <v>0</v>
      </c>
      <c r="P46" s="22"/>
      <c r="Q46" s="343"/>
      <c r="R46" s="343"/>
      <c r="S46" s="343"/>
      <c r="T46" s="343"/>
      <c r="U46" s="343"/>
      <c r="V46" s="343"/>
      <c r="W46" s="343"/>
    </row>
    <row r="47" spans="3:23" ht="16.5" customHeight="1">
      <c r="C47" s="187"/>
      <c r="D47" s="60"/>
      <c r="E47" s="188"/>
      <c r="F47" s="60"/>
      <c r="G47" s="188"/>
      <c r="H47" s="60"/>
      <c r="I47" s="188"/>
      <c r="J47" s="189"/>
      <c r="K47" s="190"/>
      <c r="L47" s="190"/>
      <c r="M47" s="191"/>
      <c r="N47" s="191"/>
      <c r="O47" s="188">
        <f t="shared" si="13"/>
        <v>0</v>
      </c>
      <c r="P47" s="22"/>
      <c r="Q47" s="248"/>
      <c r="R47" s="248"/>
      <c r="S47" s="248"/>
      <c r="T47" s="248"/>
      <c r="U47" s="248"/>
      <c r="V47" s="248"/>
      <c r="W47" s="249"/>
    </row>
    <row r="48" spans="3:23" ht="16.5" customHeight="1">
      <c r="C48" s="187"/>
      <c r="D48" s="60"/>
      <c r="E48" s="188"/>
      <c r="F48" s="60"/>
      <c r="G48" s="188"/>
      <c r="H48" s="60"/>
      <c r="I48" s="188"/>
      <c r="J48" s="189"/>
      <c r="K48" s="190"/>
      <c r="L48" s="190"/>
      <c r="M48" s="191"/>
      <c r="N48" s="191"/>
      <c r="O48" s="188">
        <f t="shared" si="13"/>
        <v>0</v>
      </c>
      <c r="P48" s="22"/>
      <c r="Q48" s="343">
        <f>IF(R38=0,0,"El VLE para los focos de emisión de COVs halogenados con frase de riesgo asignada R40 o indicación de peligro H341 o H351, cuando el caudal másico de la suma de los compuestos sea &gt;= 100 g/h es 20 mg COV/Nm3")</f>
        <v>0</v>
      </c>
      <c r="R48" s="343"/>
      <c r="S48" s="343"/>
      <c r="T48" s="343"/>
      <c r="U48" s="343"/>
      <c r="V48" s="343"/>
      <c r="W48" s="343"/>
    </row>
    <row r="49" spans="1:23" ht="16.5" customHeight="1">
      <c r="A49" s="23"/>
      <c r="B49" s="22"/>
      <c r="C49" s="187"/>
      <c r="D49" s="60"/>
      <c r="E49" s="188">
        <f t="shared" si="7"/>
        <v>0</v>
      </c>
      <c r="F49" s="60"/>
      <c r="G49" s="188">
        <f t="shared" si="8"/>
        <v>0</v>
      </c>
      <c r="H49" s="60"/>
      <c r="I49" s="188">
        <f t="shared" si="9"/>
        <v>0</v>
      </c>
      <c r="J49" s="189">
        <f t="shared" si="10"/>
        <v>0</v>
      </c>
      <c r="K49" s="190"/>
      <c r="L49" s="190"/>
      <c r="M49" s="191">
        <f t="shared" si="11"/>
        <v>0</v>
      </c>
      <c r="N49" s="191">
        <f t="shared" si="12"/>
        <v>0</v>
      </c>
      <c r="O49" s="188">
        <f t="shared" si="13"/>
        <v>0</v>
      </c>
      <c r="P49" s="57"/>
      <c r="Q49" s="343"/>
      <c r="R49" s="343"/>
      <c r="S49" s="343"/>
      <c r="T49" s="343"/>
      <c r="U49" s="343"/>
      <c r="V49" s="343"/>
      <c r="W49" s="343"/>
    </row>
    <row r="50" spans="1:23" s="57" customFormat="1" ht="19.5">
      <c r="A50" s="192"/>
      <c r="B50" s="192"/>
      <c r="C50" s="187"/>
      <c r="D50" s="60"/>
      <c r="E50" s="188">
        <f t="shared" si="7"/>
        <v>0</v>
      </c>
      <c r="F50" s="60"/>
      <c r="G50" s="188">
        <f t="shared" si="8"/>
        <v>0</v>
      </c>
      <c r="H50" s="60"/>
      <c r="I50" s="188">
        <f t="shared" si="9"/>
        <v>0</v>
      </c>
      <c r="J50" s="189">
        <f t="shared" si="10"/>
        <v>0</v>
      </c>
      <c r="K50" s="190"/>
      <c r="L50" s="190"/>
      <c r="M50" s="191">
        <f t="shared" si="11"/>
        <v>0</v>
      </c>
      <c r="N50" s="191">
        <f t="shared" si="12"/>
        <v>0</v>
      </c>
      <c r="O50" s="188">
        <f t="shared" si="13"/>
        <v>0</v>
      </c>
      <c r="P50" s="192"/>
      <c r="Q50" s="343"/>
      <c r="R50" s="343"/>
      <c r="S50" s="343"/>
      <c r="T50" s="343"/>
      <c r="U50" s="343"/>
      <c r="V50" s="343"/>
      <c r="W50" s="343"/>
    </row>
    <row r="51" spans="1:23" ht="33.75" customHeight="1">
      <c r="A51" s="155"/>
      <c r="B51" s="155"/>
      <c r="C51" s="187"/>
      <c r="D51" s="60"/>
      <c r="E51" s="188">
        <f>IF(D51&gt;0,1,0)</f>
        <v>0</v>
      </c>
      <c r="F51" s="60"/>
      <c r="G51" s="188">
        <f>IF(F51&gt;0,1,0)</f>
        <v>0</v>
      </c>
      <c r="H51" s="60"/>
      <c r="I51" s="188">
        <f>IF(H51&gt;0,1,0)</f>
        <v>0</v>
      </c>
      <c r="J51" s="189">
        <f>IF(E51+G51+I51&gt;0,(D51+F51+H51)/(E51+G51+I51),0)</f>
        <v>0</v>
      </c>
      <c r="K51" s="190"/>
      <c r="L51" s="190"/>
      <c r="M51" s="191">
        <f>J51*K51*L51/1000000</f>
        <v>0</v>
      </c>
      <c r="N51" s="191">
        <f>J51*K51/1000</f>
        <v>0</v>
      </c>
      <c r="O51" s="188">
        <f t="shared" si="13"/>
        <v>0</v>
      </c>
      <c r="P51" s="22"/>
      <c r="Q51" s="343"/>
      <c r="R51" s="343"/>
      <c r="S51" s="343"/>
      <c r="T51" s="343"/>
      <c r="U51" s="343"/>
      <c r="V51" s="343"/>
      <c r="W51" s="343"/>
    </row>
    <row r="52" spans="1:23" ht="23.25" customHeight="1" thickBot="1">
      <c r="A52" s="193"/>
      <c r="B52" s="193"/>
      <c r="C52" s="193"/>
      <c r="D52" s="193"/>
      <c r="E52" s="193"/>
      <c r="F52" s="193"/>
      <c r="G52" s="193"/>
      <c r="H52" s="193"/>
      <c r="I52" s="193"/>
      <c r="J52" s="193"/>
      <c r="K52" s="193"/>
      <c r="L52" s="193"/>
      <c r="M52" s="193"/>
      <c r="N52" s="193"/>
      <c r="O52" s="193"/>
      <c r="P52" s="193"/>
      <c r="Q52" s="343"/>
      <c r="R52" s="343"/>
      <c r="S52" s="343"/>
      <c r="T52" s="343"/>
      <c r="U52" s="343"/>
      <c r="V52" s="343"/>
      <c r="W52" s="343"/>
    </row>
    <row r="53" spans="1:23" ht="23.25" customHeight="1" thickTop="1">
      <c r="A53" s="255" t="s">
        <v>280</v>
      </c>
      <c r="B53" s="256"/>
      <c r="C53" s="256"/>
      <c r="D53" s="256"/>
      <c r="E53" s="256"/>
      <c r="F53" s="256"/>
      <c r="G53" s="256"/>
      <c r="H53" s="256"/>
      <c r="I53" s="256"/>
      <c r="J53" s="256"/>
      <c r="K53" s="256"/>
      <c r="L53" s="256"/>
      <c r="M53" s="256"/>
      <c r="N53" s="256"/>
      <c r="O53" s="256"/>
      <c r="P53" s="256"/>
      <c r="Q53" s="256"/>
      <c r="R53" s="256"/>
      <c r="S53" s="256"/>
      <c r="T53" s="256"/>
      <c r="U53" s="257"/>
      <c r="V53" s="257"/>
      <c r="W53" s="257">
        <f t="shared" si="6"/>
        <v>0</v>
      </c>
    </row>
    <row r="54" spans="1:23" ht="23.25" customHeight="1" thickBot="1">
      <c r="A54" s="232"/>
      <c r="B54" s="232"/>
      <c r="C54" s="232"/>
      <c r="D54" s="232"/>
      <c r="E54" s="232"/>
      <c r="F54" s="232"/>
      <c r="G54" s="232"/>
      <c r="H54" s="232"/>
      <c r="I54" s="232"/>
      <c r="J54" s="232"/>
      <c r="K54" s="232"/>
      <c r="L54" s="232"/>
      <c r="M54" s="232"/>
      <c r="N54" s="232"/>
      <c r="O54" s="232"/>
      <c r="P54" s="232"/>
      <c r="Q54" s="232"/>
      <c r="R54" s="232"/>
      <c r="S54" s="232"/>
      <c r="T54" s="232"/>
      <c r="W54">
        <f t="shared" si="6"/>
        <v>0</v>
      </c>
    </row>
    <row r="55" spans="1:23" ht="23.25" customHeight="1" thickBot="1">
      <c r="A55" s="57"/>
      <c r="B55" s="343"/>
      <c r="C55" s="343"/>
      <c r="D55" s="343"/>
      <c r="E55" s="343"/>
      <c r="F55" s="343"/>
      <c r="G55" s="343"/>
      <c r="H55" s="343"/>
      <c r="I55" s="343"/>
      <c r="J55" s="343"/>
      <c r="K55" s="343"/>
      <c r="L55" s="343"/>
      <c r="M55" s="343"/>
      <c r="N55" s="343"/>
      <c r="O55" s="343"/>
      <c r="P55" s="343"/>
      <c r="T55" s="57"/>
      <c r="U55" s="176" t="s">
        <v>40</v>
      </c>
      <c r="V55" s="177">
        <f>SUM(M58:M107)</f>
        <v>0</v>
      </c>
      <c r="W55" s="178" t="s">
        <v>122</v>
      </c>
    </row>
    <row r="56" spans="3:23" s="57" customFormat="1" ht="66.75" thickBot="1">
      <c r="C56" s="166" t="s">
        <v>121</v>
      </c>
      <c r="D56" s="169" t="s">
        <v>282</v>
      </c>
      <c r="E56" s="169"/>
      <c r="F56" s="169"/>
      <c r="G56" s="169"/>
      <c r="H56" s="169"/>
      <c r="I56" s="169"/>
      <c r="J56" s="79"/>
      <c r="K56" s="168" t="s">
        <v>4</v>
      </c>
      <c r="L56" s="179" t="s">
        <v>8</v>
      </c>
      <c r="M56" s="180" t="s">
        <v>7</v>
      </c>
      <c r="N56" s="180" t="s">
        <v>141</v>
      </c>
      <c r="O56" s="52"/>
      <c r="P56"/>
      <c r="Q56" s="250" t="s">
        <v>142</v>
      </c>
      <c r="R56" s="250">
        <f>IF(Q57&gt;=10,"VLE mg COV/Nm3","")</f>
      </c>
      <c r="S56" s="155"/>
      <c r="T56"/>
      <c r="U56"/>
      <c r="V56"/>
      <c r="W56"/>
    </row>
    <row r="57" spans="3:20" s="57" customFormat="1" ht="17.25" thickBot="1">
      <c r="C57" s="181"/>
      <c r="D57" s="75" t="s">
        <v>0</v>
      </c>
      <c r="E57" s="76" t="s">
        <v>140</v>
      </c>
      <c r="F57" s="77" t="s">
        <v>1</v>
      </c>
      <c r="G57" s="76" t="s">
        <v>140</v>
      </c>
      <c r="H57" s="77" t="s">
        <v>2</v>
      </c>
      <c r="I57" s="76" t="s">
        <v>140</v>
      </c>
      <c r="J57" s="78" t="s">
        <v>60</v>
      </c>
      <c r="K57" s="182"/>
      <c r="L57" s="183"/>
      <c r="M57" s="184"/>
      <c r="N57" s="184"/>
      <c r="O57" s="185" t="s">
        <v>83</v>
      </c>
      <c r="P57" s="2"/>
      <c r="Q57" s="251">
        <f>SUM(N58:N107)</f>
        <v>0</v>
      </c>
      <c r="R57" s="253">
        <f>IF(Q57&gt;=10,2,0)</f>
        <v>0</v>
      </c>
      <c r="S57" s="252"/>
      <c r="T57" s="186"/>
    </row>
    <row r="58" spans="3:23" s="57" customFormat="1" ht="16.5">
      <c r="C58" s="187"/>
      <c r="D58" s="60"/>
      <c r="E58" s="188">
        <f>IF(D58&gt;0,1,0)</f>
        <v>0</v>
      </c>
      <c r="F58" s="60"/>
      <c r="G58" s="188">
        <f>IF(F58&gt;0,1,0)</f>
        <v>0</v>
      </c>
      <c r="H58" s="60"/>
      <c r="I58" s="188">
        <f>IF(H58&gt;0,1,0)</f>
        <v>0</v>
      </c>
      <c r="J58" s="189">
        <f>IF(E58+G58+I58&gt;0,(D58+F58+H58)/(E58+G58+I58),0)</f>
        <v>0</v>
      </c>
      <c r="K58" s="190"/>
      <c r="L58" s="190"/>
      <c r="M58" s="191">
        <f>J58*K58*L58/1000000</f>
        <v>0</v>
      </c>
      <c r="N58" s="191">
        <f>J58*K58/1000</f>
        <v>0</v>
      </c>
      <c r="O58" s="188">
        <f>IF(OR(J58=0,$R$57=0),0,IF(OR($J58&gt;$R$38,$D58&gt;1.5*$R$38,$F58&gt;1.5*$R$38,$H58&gt;1.5*$R$38),"NO","SI"))</f>
        <v>0</v>
      </c>
      <c r="P58" s="22"/>
      <c r="Q58"/>
      <c r="R58"/>
      <c r="S58"/>
      <c r="W58">
        <f t="shared" si="6"/>
        <v>0</v>
      </c>
    </row>
    <row r="59" spans="3:23" s="57" customFormat="1" ht="15" customHeight="1">
      <c r="C59" s="187"/>
      <c r="D59" s="62"/>
      <c r="E59" s="188">
        <f>IF(D59&gt;0,1,0)</f>
        <v>0</v>
      </c>
      <c r="F59" s="62"/>
      <c r="G59" s="188">
        <f>IF(F59&gt;0,1,0)</f>
        <v>0</v>
      </c>
      <c r="H59" s="62"/>
      <c r="I59" s="188">
        <f>IF(H59&gt;0,1,0)</f>
        <v>0</v>
      </c>
      <c r="J59" s="189">
        <f>IF(E59+G59+I59&gt;0,(D59+F59+H59)/(E59+G59+I59),0)</f>
        <v>0</v>
      </c>
      <c r="K59" s="61"/>
      <c r="L59" s="61"/>
      <c r="M59" s="191">
        <f>J59*K59*L59/1000000</f>
        <v>0</v>
      </c>
      <c r="N59" s="191">
        <f>J59*K59/1000</f>
        <v>0</v>
      </c>
      <c r="O59" s="188">
        <f aca="true" t="shared" si="14" ref="O59:O72">IF(OR(J59=0,$R$57=0),0,IF(OR($J59&gt;$R$38,$D59&gt;1.5*$R$38,$F59&gt;1.5*$R$38,$H59&gt;1.5*$R$38),"NO","SI"))</f>
        <v>0</v>
      </c>
      <c r="P59" s="22"/>
      <c r="Q59" s="346" t="str">
        <f>IF(Q57&lt;10,"Caudal inferior a 10 g/h, aplica el VLE general focos canalizados para esta actividad en mg COT/Nm3",0)</f>
        <v>Caudal inferior a 10 g/h, aplica el VLE general focos canalizados para esta actividad en mg COT/Nm3</v>
      </c>
      <c r="R59" s="346"/>
      <c r="S59" s="346"/>
      <c r="T59" s="346"/>
      <c r="U59" s="346"/>
      <c r="V59" s="346"/>
      <c r="W59" s="346"/>
    </row>
    <row r="60" spans="1:23" s="57" customFormat="1" ht="29.25" customHeight="1">
      <c r="A60"/>
      <c r="B60"/>
      <c r="C60" s="187"/>
      <c r="D60" s="62"/>
      <c r="E60" s="188">
        <f>IF(D60&gt;0,1,0)</f>
        <v>0</v>
      </c>
      <c r="F60" s="62"/>
      <c r="G60" s="188">
        <f>IF(F60&gt;0,1,0)</f>
        <v>0</v>
      </c>
      <c r="H60" s="62"/>
      <c r="I60" s="188">
        <f>IF(H60&gt;0,1,0)</f>
        <v>0</v>
      </c>
      <c r="J60" s="189">
        <f>IF(E60+G60+I60&gt;0,(D60+F60+H60)/(E60+G60+I60),0)</f>
        <v>0</v>
      </c>
      <c r="K60" s="61"/>
      <c r="L60" s="61"/>
      <c r="M60" s="191">
        <f>J60*K60*L60/1000000</f>
        <v>0</v>
      </c>
      <c r="N60" s="191">
        <f>J60*K60/1000</f>
        <v>0</v>
      </c>
      <c r="O60" s="188">
        <f t="shared" si="14"/>
        <v>0</v>
      </c>
      <c r="P60" s="22"/>
      <c r="Q60" s="346"/>
      <c r="R60" s="346"/>
      <c r="S60" s="346"/>
      <c r="T60" s="346"/>
      <c r="U60" s="346"/>
      <c r="V60" s="346"/>
      <c r="W60" s="346"/>
    </row>
    <row r="61" spans="1:23" s="57" customFormat="1" ht="16.5" customHeight="1">
      <c r="A61"/>
      <c r="B61"/>
      <c r="C61" s="187"/>
      <c r="D61" s="62"/>
      <c r="E61" s="188">
        <f>IF(D61&gt;0,1,0)</f>
        <v>0</v>
      </c>
      <c r="F61" s="62"/>
      <c r="G61" s="188">
        <f>IF(F61&gt;0,1,0)</f>
        <v>0</v>
      </c>
      <c r="H61" s="62"/>
      <c r="I61" s="188">
        <f>IF(H61&gt;0,1,0)</f>
        <v>0</v>
      </c>
      <c r="J61" s="189">
        <f>IF(E61+G61+I61&gt;0,(D61+F61+H61)/(E61+G61+I61),0)</f>
        <v>0</v>
      </c>
      <c r="K61" s="61"/>
      <c r="L61" s="61"/>
      <c r="M61" s="191">
        <f>J61*K61*L61/1000000</f>
        <v>0</v>
      </c>
      <c r="N61" s="191">
        <f>J61*K61/1000</f>
        <v>0</v>
      </c>
      <c r="O61" s="188">
        <f t="shared" si="14"/>
        <v>0</v>
      </c>
      <c r="P61" s="22"/>
      <c r="Q61" s="343" t="str">
        <f>IF(Q57&lt;10,"Es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R61" s="343"/>
      <c r="S61" s="343"/>
      <c r="T61" s="343"/>
      <c r="U61" s="343"/>
      <c r="V61" s="343"/>
      <c r="W61" s="343"/>
    </row>
    <row r="62" spans="1:23" s="57" customFormat="1" ht="15.75" customHeight="1">
      <c r="A62"/>
      <c r="B62"/>
      <c r="C62" s="187"/>
      <c r="D62" s="62"/>
      <c r="E62" s="188">
        <f aca="true" t="shared" si="15" ref="E62:E72">IF(D62&gt;0,1,0)</f>
        <v>0</v>
      </c>
      <c r="F62" s="62"/>
      <c r="G62" s="188">
        <f aca="true" t="shared" si="16" ref="G62:G72">IF(F62&gt;0,1,0)</f>
        <v>0</v>
      </c>
      <c r="H62" s="62"/>
      <c r="I62" s="188">
        <f aca="true" t="shared" si="17" ref="I62:I72">IF(H62&gt;0,1,0)</f>
        <v>0</v>
      </c>
      <c r="J62" s="189">
        <f aca="true" t="shared" si="18" ref="J62:J72">IF(E62+G62+I62&gt;0,(D62+F62+H62)/(E62+G62+I62),0)</f>
        <v>0</v>
      </c>
      <c r="K62" s="61"/>
      <c r="L62" s="61"/>
      <c r="M62" s="191">
        <f aca="true" t="shared" si="19" ref="M62:M72">J62*K62*L62/1000000</f>
        <v>0</v>
      </c>
      <c r="N62" s="191">
        <f aca="true" t="shared" si="20" ref="N62:N72">J62*K62/1000</f>
        <v>0</v>
      </c>
      <c r="O62" s="188">
        <f t="shared" si="14"/>
        <v>0</v>
      </c>
      <c r="P62" s="22"/>
      <c r="Q62" s="343"/>
      <c r="R62" s="343"/>
      <c r="S62" s="343"/>
      <c r="T62" s="343"/>
      <c r="U62" s="343"/>
      <c r="V62" s="343"/>
      <c r="W62" s="343"/>
    </row>
    <row r="63" spans="2:23" ht="19.5">
      <c r="B63" s="167"/>
      <c r="C63" s="187"/>
      <c r="D63" s="62"/>
      <c r="E63" s="188">
        <f t="shared" si="15"/>
        <v>0</v>
      </c>
      <c r="F63" s="62"/>
      <c r="G63" s="188">
        <f t="shared" si="16"/>
        <v>0</v>
      </c>
      <c r="H63" s="62"/>
      <c r="I63" s="188">
        <f t="shared" si="17"/>
        <v>0</v>
      </c>
      <c r="J63" s="189">
        <f t="shared" si="18"/>
        <v>0</v>
      </c>
      <c r="K63" s="61"/>
      <c r="L63" s="61"/>
      <c r="M63" s="191">
        <f t="shared" si="19"/>
        <v>0</v>
      </c>
      <c r="N63" s="191">
        <f t="shared" si="20"/>
        <v>0</v>
      </c>
      <c r="O63" s="188">
        <f t="shared" si="14"/>
        <v>0</v>
      </c>
      <c r="P63" s="22"/>
      <c r="Q63" s="343"/>
      <c r="R63" s="343"/>
      <c r="S63" s="343"/>
      <c r="T63" s="343"/>
      <c r="U63" s="343"/>
      <c r="V63" s="343"/>
      <c r="W63" s="343"/>
    </row>
    <row r="64" spans="1:23" s="22" customFormat="1" ht="16.5">
      <c r="A64" s="23"/>
      <c r="B64" s="23"/>
      <c r="C64" s="187"/>
      <c r="D64" s="62"/>
      <c r="E64" s="188">
        <f t="shared" si="15"/>
        <v>0</v>
      </c>
      <c r="F64" s="62"/>
      <c r="G64" s="188">
        <f t="shared" si="16"/>
        <v>0</v>
      </c>
      <c r="H64" s="62"/>
      <c r="I64" s="188">
        <f t="shared" si="17"/>
        <v>0</v>
      </c>
      <c r="J64" s="189">
        <f t="shared" si="18"/>
        <v>0</v>
      </c>
      <c r="K64" s="61"/>
      <c r="L64" s="61"/>
      <c r="M64" s="191">
        <f t="shared" si="19"/>
        <v>0</v>
      </c>
      <c r="N64" s="191">
        <f t="shared" si="20"/>
        <v>0</v>
      </c>
      <c r="O64" s="188">
        <f t="shared" si="14"/>
        <v>0</v>
      </c>
      <c r="Q64" s="343"/>
      <c r="R64" s="343"/>
      <c r="S64" s="343"/>
      <c r="T64" s="343"/>
      <c r="U64" s="343"/>
      <c r="V64" s="343"/>
      <c r="W64" s="343"/>
    </row>
    <row r="65" spans="3:23" s="22" customFormat="1" ht="16.5">
      <c r="C65" s="187"/>
      <c r="D65" s="62"/>
      <c r="E65" s="188">
        <f t="shared" si="15"/>
        <v>0</v>
      </c>
      <c r="F65" s="62"/>
      <c r="G65" s="188">
        <f t="shared" si="16"/>
        <v>0</v>
      </c>
      <c r="H65" s="62"/>
      <c r="I65" s="188">
        <f t="shared" si="17"/>
        <v>0</v>
      </c>
      <c r="J65" s="189">
        <f t="shared" si="18"/>
        <v>0</v>
      </c>
      <c r="K65" s="61"/>
      <c r="L65" s="61"/>
      <c r="M65" s="191">
        <f t="shared" si="19"/>
        <v>0</v>
      </c>
      <c r="N65" s="191">
        <f t="shared" si="20"/>
        <v>0</v>
      </c>
      <c r="O65" s="188">
        <f t="shared" si="14"/>
        <v>0</v>
      </c>
      <c r="Q65" s="343"/>
      <c r="R65" s="343"/>
      <c r="S65" s="343"/>
      <c r="T65" s="343"/>
      <c r="U65" s="343"/>
      <c r="V65" s="343"/>
      <c r="W65" s="343"/>
    </row>
    <row r="66" spans="3:23" s="22" customFormat="1" ht="16.5">
      <c r="C66" s="187"/>
      <c r="D66" s="62"/>
      <c r="E66" s="188">
        <f t="shared" si="15"/>
        <v>0</v>
      </c>
      <c r="F66" s="62"/>
      <c r="G66" s="188">
        <f t="shared" si="16"/>
        <v>0</v>
      </c>
      <c r="H66" s="62"/>
      <c r="I66" s="188">
        <f t="shared" si="17"/>
        <v>0</v>
      </c>
      <c r="J66" s="189">
        <f t="shared" si="18"/>
        <v>0</v>
      </c>
      <c r="K66" s="61"/>
      <c r="L66" s="61"/>
      <c r="M66" s="191">
        <f t="shared" si="19"/>
        <v>0</v>
      </c>
      <c r="N66" s="191">
        <f t="shared" si="20"/>
        <v>0</v>
      </c>
      <c r="O66" s="188">
        <f t="shared" si="14"/>
        <v>0</v>
      </c>
      <c r="Q66" s="343"/>
      <c r="R66" s="343"/>
      <c r="S66" s="343"/>
      <c r="T66" s="343"/>
      <c r="U66" s="343"/>
      <c r="V66" s="343"/>
      <c r="W66" s="343"/>
    </row>
    <row r="67" spans="3:23" s="22" customFormat="1" ht="16.5">
      <c r="C67" s="187"/>
      <c r="D67" s="62"/>
      <c r="E67" s="188">
        <f t="shared" si="15"/>
        <v>0</v>
      </c>
      <c r="F67" s="62"/>
      <c r="G67" s="188">
        <f t="shared" si="16"/>
        <v>0</v>
      </c>
      <c r="H67" s="62"/>
      <c r="I67" s="188">
        <f t="shared" si="17"/>
        <v>0</v>
      </c>
      <c r="J67" s="189">
        <f t="shared" si="18"/>
        <v>0</v>
      </c>
      <c r="K67" s="61"/>
      <c r="L67" s="61"/>
      <c r="M67" s="191">
        <f t="shared" si="19"/>
        <v>0</v>
      </c>
      <c r="N67" s="191">
        <f t="shared" si="20"/>
        <v>0</v>
      </c>
      <c r="O67" s="188">
        <f t="shared" si="14"/>
        <v>0</v>
      </c>
      <c r="W67"/>
    </row>
    <row r="68" spans="3:23" s="22" customFormat="1" ht="16.5" customHeight="1">
      <c r="C68" s="187"/>
      <c r="D68" s="62"/>
      <c r="E68" s="188">
        <f t="shared" si="15"/>
        <v>0</v>
      </c>
      <c r="F68" s="62"/>
      <c r="G68" s="188">
        <f t="shared" si="16"/>
        <v>0</v>
      </c>
      <c r="H68" s="62"/>
      <c r="I68" s="188">
        <f t="shared" si="17"/>
        <v>0</v>
      </c>
      <c r="J68" s="189">
        <f t="shared" si="18"/>
        <v>0</v>
      </c>
      <c r="K68" s="61"/>
      <c r="L68" s="61"/>
      <c r="M68" s="191">
        <f t="shared" si="19"/>
        <v>0</v>
      </c>
      <c r="N68" s="191">
        <f t="shared" si="20"/>
        <v>0</v>
      </c>
      <c r="O68" s="188">
        <f t="shared" si="14"/>
        <v>0</v>
      </c>
      <c r="Q68" s="343">
        <f>IF(R57=0,0,"El Valor Límite de Emisión de COVs con frase de riesgo asignada R45, R46, R49, R60, R61 o indicadores de peligro H340, H350, H350i, H360D o H360F, cuando el caudal másico de la suma de los compuestos sea &gt;= 10 g/h, es 2 mg/Nm3")</f>
        <v>0</v>
      </c>
      <c r="R68" s="343"/>
      <c r="S68" s="343"/>
      <c r="T68" s="343"/>
      <c r="U68" s="343"/>
      <c r="V68" s="343"/>
      <c r="W68" s="343"/>
    </row>
    <row r="69" spans="3:23" s="22" customFormat="1" ht="16.5" customHeight="1">
      <c r="C69" s="187"/>
      <c r="D69" s="62"/>
      <c r="E69" s="188">
        <f t="shared" si="15"/>
        <v>0</v>
      </c>
      <c r="F69" s="62"/>
      <c r="G69" s="188">
        <f t="shared" si="16"/>
        <v>0</v>
      </c>
      <c r="H69" s="62"/>
      <c r="I69" s="188">
        <f t="shared" si="17"/>
        <v>0</v>
      </c>
      <c r="J69" s="189">
        <f t="shared" si="18"/>
        <v>0</v>
      </c>
      <c r="K69" s="61"/>
      <c r="L69" s="61"/>
      <c r="M69" s="191">
        <f t="shared" si="19"/>
        <v>0</v>
      </c>
      <c r="N69" s="191">
        <f t="shared" si="20"/>
        <v>0</v>
      </c>
      <c r="O69" s="188">
        <f t="shared" si="14"/>
        <v>0</v>
      </c>
      <c r="Q69" s="343"/>
      <c r="R69" s="343"/>
      <c r="S69" s="343"/>
      <c r="T69" s="343"/>
      <c r="U69" s="343"/>
      <c r="V69" s="343"/>
      <c r="W69" s="343"/>
    </row>
    <row r="70" spans="3:23" s="22" customFormat="1" ht="16.5" customHeight="1">
      <c r="C70" s="187"/>
      <c r="D70" s="62"/>
      <c r="E70" s="188">
        <f t="shared" si="15"/>
        <v>0</v>
      </c>
      <c r="F70" s="62"/>
      <c r="G70" s="188">
        <f t="shared" si="16"/>
        <v>0</v>
      </c>
      <c r="H70" s="62"/>
      <c r="I70" s="188">
        <f t="shared" si="17"/>
        <v>0</v>
      </c>
      <c r="J70" s="189">
        <f t="shared" si="18"/>
        <v>0</v>
      </c>
      <c r="K70" s="61"/>
      <c r="L70" s="61"/>
      <c r="M70" s="191">
        <f t="shared" si="19"/>
        <v>0</v>
      </c>
      <c r="N70" s="191">
        <f t="shared" si="20"/>
        <v>0</v>
      </c>
      <c r="O70" s="188">
        <f t="shared" si="14"/>
        <v>0</v>
      </c>
      <c r="Q70" s="343"/>
      <c r="R70" s="343"/>
      <c r="S70" s="343"/>
      <c r="T70" s="343"/>
      <c r="U70" s="343"/>
      <c r="V70" s="343"/>
      <c r="W70" s="343"/>
    </row>
    <row r="71" spans="3:23" ht="16.5" customHeight="1">
      <c r="C71" s="187"/>
      <c r="D71" s="62"/>
      <c r="E71" s="188">
        <f t="shared" si="15"/>
        <v>0</v>
      </c>
      <c r="F71" s="62"/>
      <c r="G71" s="188">
        <f t="shared" si="16"/>
        <v>0</v>
      </c>
      <c r="H71" s="62"/>
      <c r="I71" s="188">
        <f t="shared" si="17"/>
        <v>0</v>
      </c>
      <c r="J71" s="189">
        <f t="shared" si="18"/>
        <v>0</v>
      </c>
      <c r="K71" s="61"/>
      <c r="L71" s="61"/>
      <c r="M71" s="191">
        <f t="shared" si="19"/>
        <v>0</v>
      </c>
      <c r="N71" s="191">
        <f t="shared" si="20"/>
        <v>0</v>
      </c>
      <c r="O71" s="188">
        <f t="shared" si="14"/>
        <v>0</v>
      </c>
      <c r="Q71" s="343"/>
      <c r="R71" s="343"/>
      <c r="S71" s="343"/>
      <c r="T71" s="343"/>
      <c r="U71" s="343"/>
      <c r="V71" s="343"/>
      <c r="W71" s="343"/>
    </row>
    <row r="72" spans="3:23" ht="16.5">
      <c r="C72" s="187"/>
      <c r="D72" s="62"/>
      <c r="E72" s="188">
        <f t="shared" si="15"/>
        <v>0</v>
      </c>
      <c r="F72" s="62"/>
      <c r="G72" s="188">
        <f t="shared" si="16"/>
        <v>0</v>
      </c>
      <c r="H72" s="62"/>
      <c r="I72" s="188">
        <f t="shared" si="17"/>
        <v>0</v>
      </c>
      <c r="J72" s="189">
        <f t="shared" si="18"/>
        <v>0</v>
      </c>
      <c r="K72" s="61"/>
      <c r="L72" s="61"/>
      <c r="M72" s="191">
        <f t="shared" si="19"/>
        <v>0</v>
      </c>
      <c r="N72" s="191">
        <f t="shared" si="20"/>
        <v>0</v>
      </c>
      <c r="O72" s="188">
        <f t="shared" si="14"/>
        <v>0</v>
      </c>
      <c r="Q72" s="343"/>
      <c r="R72" s="343"/>
      <c r="S72" s="343"/>
      <c r="T72" s="343"/>
      <c r="U72" s="343"/>
      <c r="V72" s="343"/>
      <c r="W72" s="343"/>
    </row>
  </sheetData>
  <sheetProtection/>
  <mergeCells count="16">
    <mergeCell ref="O9:O10"/>
    <mergeCell ref="B6:B7"/>
    <mergeCell ref="A9:A10"/>
    <mergeCell ref="K9:K10"/>
    <mergeCell ref="L9:L10"/>
    <mergeCell ref="D9:J9"/>
    <mergeCell ref="Q61:W66"/>
    <mergeCell ref="Q68:W72"/>
    <mergeCell ref="B3:M3"/>
    <mergeCell ref="M9:M10"/>
    <mergeCell ref="Q48:W52"/>
    <mergeCell ref="Q40:W41"/>
    <mergeCell ref="Q42:W46"/>
    <mergeCell ref="Q59:W60"/>
    <mergeCell ref="N9:N10"/>
    <mergeCell ref="B55:P55"/>
  </mergeCells>
  <conditionalFormatting sqref="T37:T38 O64:P64 P58:R58 N56:N57 P56:P63 T55 P54 N49:P49 Q39:R39 O39:P50 P11:P29 Q40 Q42 T57 S53:S54 O40:O52 Q59 Q61 O58:O72">
    <cfRule type="cellIs" priority="24" dxfId="10" operator="equal">
      <formula>"NO"</formula>
    </cfRule>
  </conditionalFormatting>
  <conditionalFormatting sqref="A60:A61 A40:A50 D25:D29 A11:A29 A64">
    <cfRule type="expression" priority="26" dxfId="10" stopIfTrue="1">
      <formula>$J11&gt;$C11</formula>
    </cfRule>
  </conditionalFormatting>
  <conditionalFormatting sqref="C39 C64">
    <cfRule type="expression" priority="31" dxfId="10" stopIfTrue="1">
      <formula>$J39&gt;#REF!</formula>
    </cfRule>
  </conditionalFormatting>
  <conditionalFormatting sqref="A49">
    <cfRule type="expression" priority="6" dxfId="10" stopIfTrue="1">
      <formula>$J49&gt;$C49</formula>
    </cfRule>
  </conditionalFormatting>
  <conditionalFormatting sqref="E39:E51 G39:G51 I39:I51 I58:I72 G58:G72 E58:E72">
    <cfRule type="expression" priority="5" dxfId="10" stopIfTrue="1">
      <formula>$L39&gt;#REF!</formula>
    </cfRule>
  </conditionalFormatting>
  <conditionalFormatting sqref="Q59">
    <cfRule type="expression" priority="4" dxfId="10" stopIfTrue="1">
      <formula>#REF!&gt;#REF!</formula>
    </cfRule>
  </conditionalFormatting>
  <conditionalFormatting sqref="C56:C57">
    <cfRule type="expression" priority="3" dxfId="10" stopIfTrue="1">
      <formula>$J56&gt;#REF!</formula>
    </cfRule>
  </conditionalFormatting>
  <dataValidations count="3">
    <dataValidation type="list" allowBlank="1" showInputMessage="1" showErrorMessage="1" sqref="B64">
      <formula1>#REF!</formula1>
    </dataValidation>
    <dataValidation type="list" allowBlank="1" showInputMessage="1" showErrorMessage="1" sqref="A49">
      <formula1>$B$7:$B$7</formula1>
    </dataValidation>
    <dataValidation type="list" allowBlank="1" showInputMessage="1" showErrorMessage="1" sqref="B11:B29">
      <formula1>$C$6:$C$8</formula1>
    </dataValidation>
  </dataValidations>
  <printOptions horizontalCentered="1" verticalCentered="1"/>
  <pageMargins left="0.7480314960629921" right="0.7480314960629921" top="0.984251968503937" bottom="0.984251968503937" header="0" footer="0"/>
  <pageSetup fitToHeight="2" horizontalDpi="600" verticalDpi="600" orientation="landscape" paperSize="9" scale="48" r:id="rId4"/>
  <headerFooter alignWithMargins="0">
    <oddHeader>&amp;R&amp;G</oddHeader>
  </headerFooter>
  <rowBreaks count="1" manualBreakCount="1">
    <brk id="31" max="22" man="1"/>
  </rowBreaks>
  <legacyDrawing r:id="rId2"/>
  <legacyDrawingHF r:id="rId3"/>
</worksheet>
</file>

<file path=xl/worksheets/sheet7.xml><?xml version="1.0" encoding="utf-8"?>
<worksheet xmlns="http://schemas.openxmlformats.org/spreadsheetml/2006/main" xmlns:r="http://schemas.openxmlformats.org/officeDocument/2006/relationships">
  <sheetPr codeName="Hoja20"/>
  <dimension ref="A2:M28"/>
  <sheetViews>
    <sheetView showGridLines="0" view="pageBreakPreview" zoomScale="75" zoomScaleSheetLayoutView="75" zoomScalePageLayoutView="0" workbookViewId="0" topLeftCell="A1">
      <selection activeCell="A3" sqref="A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10.5" customHeight="1"/>
    <row r="2" spans="1:13" s="131" customFormat="1" ht="23.25" thickBot="1">
      <c r="A2" s="271">
        <f>IF(PGD!C2="","",PGD!C2)</f>
      </c>
      <c r="B2" s="271"/>
      <c r="C2" s="271"/>
      <c r="D2" s="271"/>
      <c r="E2" s="271"/>
      <c r="F2" s="271"/>
      <c r="G2" s="271"/>
      <c r="H2" s="271"/>
      <c r="I2" s="271"/>
      <c r="J2" s="271"/>
      <c r="K2" s="271"/>
      <c r="L2" s="271" t="s">
        <v>143</v>
      </c>
      <c r="M2" s="271">
        <f>PGD!C5</f>
        <v>0</v>
      </c>
    </row>
    <row r="3" spans="1:13" ht="56.25" customHeight="1" thickBot="1">
      <c r="A3" s="80" t="s">
        <v>45</v>
      </c>
      <c r="B3" s="335" t="s">
        <v>64</v>
      </c>
      <c r="C3" s="335"/>
      <c r="D3" s="335"/>
      <c r="E3" s="335"/>
      <c r="F3" s="335"/>
      <c r="G3" s="335"/>
      <c r="H3" s="335"/>
      <c r="I3" s="335"/>
      <c r="J3" s="335"/>
      <c r="K3" s="272" t="s">
        <v>63</v>
      </c>
      <c r="L3" s="273"/>
      <c r="M3" s="109" t="s">
        <v>122</v>
      </c>
    </row>
    <row r="4" spans="1:12" ht="51.75" customHeight="1">
      <c r="A4" s="28"/>
      <c r="B4" s="335"/>
      <c r="C4" s="335"/>
      <c r="D4" s="335"/>
      <c r="E4" s="335"/>
      <c r="F4" s="335"/>
      <c r="G4" s="335"/>
      <c r="H4" s="335"/>
      <c r="I4" s="335"/>
      <c r="J4" s="335"/>
      <c r="K4" s="23"/>
      <c r="L4" s="22"/>
    </row>
    <row r="5" spans="1:12" ht="16.5" customHeight="1">
      <c r="A5" s="28"/>
      <c r="B5" s="70"/>
      <c r="C5" s="70"/>
      <c r="D5" s="70"/>
      <c r="E5" s="70"/>
      <c r="F5" s="70"/>
      <c r="G5" s="70"/>
      <c r="H5" s="70"/>
      <c r="I5" s="70"/>
      <c r="J5" s="70"/>
      <c r="K5" s="23"/>
      <c r="L5" s="22"/>
    </row>
    <row r="6" spans="1:11" s="22" customFormat="1" ht="18">
      <c r="A6" s="93" t="s">
        <v>81</v>
      </c>
      <c r="C6" s="66"/>
      <c r="D6" s="23"/>
      <c r="E6" s="23"/>
      <c r="I6" s="23"/>
      <c r="K6" s="30"/>
    </row>
    <row r="7" spans="1:12" s="22" customFormat="1" ht="19.5">
      <c r="A7" s="81"/>
      <c r="B7" s="82"/>
      <c r="C7" s="83"/>
      <c r="D7" s="38"/>
      <c r="E7" s="38"/>
      <c r="F7" s="38"/>
      <c r="G7" s="38"/>
      <c r="H7" s="38"/>
      <c r="I7" s="38"/>
      <c r="J7" s="38"/>
      <c r="K7" s="38"/>
      <c r="L7" s="39"/>
    </row>
    <row r="8" spans="1:12" s="22" customFormat="1" ht="19.5">
      <c r="A8" s="81"/>
      <c r="B8" s="84"/>
      <c r="C8" s="81"/>
      <c r="L8" s="94"/>
    </row>
    <row r="9" spans="1:12" s="22" customFormat="1" ht="19.5">
      <c r="A9" s="81"/>
      <c r="B9" s="84"/>
      <c r="C9" s="81"/>
      <c r="L9" s="94"/>
    </row>
    <row r="10" spans="1:12" s="22" customFormat="1" ht="16.5">
      <c r="A10" s="81"/>
      <c r="B10" s="84"/>
      <c r="C10" s="81"/>
      <c r="L10" s="40"/>
    </row>
    <row r="11" spans="1:12" s="22" customFormat="1" ht="18">
      <c r="A11" s="66"/>
      <c r="B11" s="85"/>
      <c r="C11" s="86"/>
      <c r="D11" s="41"/>
      <c r="E11" s="41"/>
      <c r="F11" s="41"/>
      <c r="G11" s="41"/>
      <c r="H11" s="41"/>
      <c r="I11" s="41"/>
      <c r="J11" s="41"/>
      <c r="K11" s="42"/>
      <c r="L11" s="43"/>
    </row>
    <row r="12" spans="1:11" s="22" customFormat="1" ht="18">
      <c r="A12" s="66"/>
      <c r="B12" s="81"/>
      <c r="C12" s="81"/>
      <c r="K12" s="30"/>
    </row>
    <row r="13" spans="1:3" s="22" customFormat="1" ht="16.5" customHeight="1">
      <c r="A13" s="93" t="s">
        <v>65</v>
      </c>
      <c r="B13" s="81"/>
      <c r="C13" s="81"/>
    </row>
    <row r="14" spans="1:12" s="22" customFormat="1" ht="18">
      <c r="A14" s="66"/>
      <c r="B14" s="72"/>
      <c r="C14" s="87"/>
      <c r="D14" s="33"/>
      <c r="E14" s="33"/>
      <c r="F14" s="34"/>
      <c r="G14" s="32"/>
      <c r="H14" s="33"/>
      <c r="I14" s="33"/>
      <c r="J14" s="35"/>
      <c r="K14" s="32"/>
      <c r="L14" s="33"/>
    </row>
    <row r="15" spans="1:12" s="22" customFormat="1" ht="18">
      <c r="A15" s="66"/>
      <c r="B15" s="82"/>
      <c r="C15" s="83"/>
      <c r="D15" s="38"/>
      <c r="E15" s="38"/>
      <c r="F15" s="38"/>
      <c r="G15" s="38"/>
      <c r="H15" s="38"/>
      <c r="I15" s="38"/>
      <c r="J15" s="38"/>
      <c r="K15" s="38"/>
      <c r="L15" s="44"/>
    </row>
    <row r="16" spans="1:12" s="22" customFormat="1" ht="18">
      <c r="A16" s="66"/>
      <c r="B16" s="84"/>
      <c r="C16" s="81"/>
      <c r="L16" s="40"/>
    </row>
    <row r="17" spans="1:12" s="22" customFormat="1" ht="18">
      <c r="A17" s="66"/>
      <c r="B17" s="84"/>
      <c r="C17" s="81"/>
      <c r="L17" s="40"/>
    </row>
    <row r="18" spans="1:12" s="22" customFormat="1" ht="18">
      <c r="A18" s="66"/>
      <c r="B18" s="84"/>
      <c r="C18" s="81"/>
      <c r="L18" s="40"/>
    </row>
    <row r="19" spans="1:12" s="22" customFormat="1" ht="18">
      <c r="A19" s="66"/>
      <c r="B19" s="85"/>
      <c r="C19" s="86"/>
      <c r="D19" s="41"/>
      <c r="E19" s="41"/>
      <c r="F19" s="41"/>
      <c r="G19" s="41"/>
      <c r="H19" s="41"/>
      <c r="I19" s="41"/>
      <c r="J19" s="41"/>
      <c r="K19" s="41"/>
      <c r="L19" s="43"/>
    </row>
    <row r="20" spans="1:12" ht="15">
      <c r="A20" s="88"/>
      <c r="B20" s="88"/>
      <c r="C20" s="88"/>
      <c r="D20" s="24"/>
      <c r="E20" s="24"/>
      <c r="F20" s="24"/>
      <c r="G20" s="25"/>
      <c r="H20" s="26"/>
      <c r="I20" s="26"/>
      <c r="J20" s="26"/>
      <c r="K20" s="26"/>
      <c r="L20" s="26"/>
    </row>
    <row r="21" spans="1:3" ht="16.5">
      <c r="A21" s="72"/>
      <c r="B21" s="72"/>
      <c r="C21" s="72"/>
    </row>
    <row r="22" spans="1:3" ht="18">
      <c r="A22" s="93" t="s">
        <v>82</v>
      </c>
      <c r="C22" s="72"/>
    </row>
    <row r="23" spans="1:12" ht="16.5">
      <c r="A23" s="72"/>
      <c r="B23" s="89"/>
      <c r="C23" s="90"/>
      <c r="D23" s="45"/>
      <c r="E23" s="45"/>
      <c r="F23" s="45"/>
      <c r="G23" s="45"/>
      <c r="H23" s="45"/>
      <c r="I23" s="45"/>
      <c r="J23" s="45"/>
      <c r="K23" s="45"/>
      <c r="L23" s="46"/>
    </row>
    <row r="24" spans="1:12" ht="16.5">
      <c r="A24" s="72"/>
      <c r="B24" s="91"/>
      <c r="C24" s="92"/>
      <c r="D24" s="2"/>
      <c r="E24" s="2"/>
      <c r="F24" s="2"/>
      <c r="G24" s="2"/>
      <c r="H24" s="2"/>
      <c r="I24" s="2"/>
      <c r="J24" s="2"/>
      <c r="K24" s="2"/>
      <c r="L24" s="47"/>
    </row>
    <row r="25" spans="1:12" ht="16.5">
      <c r="A25" s="72"/>
      <c r="B25" s="91"/>
      <c r="C25" s="92"/>
      <c r="D25" s="2"/>
      <c r="E25" s="2"/>
      <c r="F25" s="2"/>
      <c r="G25" s="2"/>
      <c r="H25" s="2"/>
      <c r="I25" s="2"/>
      <c r="J25" s="2"/>
      <c r="K25" s="2"/>
      <c r="L25" s="47"/>
    </row>
    <row r="26" spans="1:12" ht="16.5">
      <c r="A26" s="72"/>
      <c r="B26" s="91"/>
      <c r="C26" s="92"/>
      <c r="D26" s="2"/>
      <c r="E26" s="2"/>
      <c r="F26" s="2"/>
      <c r="G26" s="2"/>
      <c r="H26" s="2"/>
      <c r="I26" s="2"/>
      <c r="J26" s="2"/>
      <c r="K26" s="2"/>
      <c r="L26" s="47"/>
    </row>
    <row r="27" spans="1:12" ht="16.5">
      <c r="A27" s="72"/>
      <c r="B27" s="91"/>
      <c r="C27" s="92"/>
      <c r="D27" s="2"/>
      <c r="E27" s="2"/>
      <c r="F27" s="2"/>
      <c r="G27" s="2"/>
      <c r="H27" s="2"/>
      <c r="I27" s="2"/>
      <c r="J27" s="2"/>
      <c r="K27" s="2"/>
      <c r="L27" s="47"/>
    </row>
    <row r="28" spans="2:12" ht="15">
      <c r="B28" s="48"/>
      <c r="C28" s="49"/>
      <c r="D28" s="49"/>
      <c r="E28" s="49"/>
      <c r="F28" s="49"/>
      <c r="G28" s="49"/>
      <c r="H28" s="49"/>
      <c r="I28" s="49"/>
      <c r="J28" s="49"/>
      <c r="K28" s="49"/>
      <c r="L28" s="50"/>
    </row>
  </sheetData>
  <sheetProtection/>
  <mergeCells count="1">
    <mergeCell ref="B3:J4"/>
  </mergeCells>
  <printOptions/>
  <pageMargins left="0.7480314960629921" right="0.7480314960629921" top="0.984251968503937" bottom="0.984251968503937" header="0" footer="0"/>
  <pageSetup horizontalDpi="600" verticalDpi="600" orientation="landscape" paperSize="9" scale="68"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codeName="Hoja22"/>
  <dimension ref="A2:K26"/>
  <sheetViews>
    <sheetView showGridLines="0" showZeros="0" tabSelected="1" view="pageBreakPreview" zoomScale="75" zoomScaleSheetLayoutView="75" zoomScalePageLayoutView="0" workbookViewId="0" topLeftCell="A1">
      <selection activeCell="D22" sqref="D22"/>
    </sheetView>
  </sheetViews>
  <sheetFormatPr defaultColWidth="11.00390625" defaultRowHeight="15"/>
  <cols>
    <col min="1" max="1" width="8.00390625" style="0" customWidth="1"/>
    <col min="2" max="2" width="22.25390625" style="0" customWidth="1"/>
    <col min="6" max="6" width="18.625" style="0" customWidth="1"/>
    <col min="8" max="8" width="14.625" style="0" customWidth="1"/>
    <col min="9" max="9" width="23.125" style="0" customWidth="1"/>
  </cols>
  <sheetData>
    <row r="1" ht="3" customHeight="1"/>
    <row r="2" spans="1:11" s="131" customFormat="1" ht="23.25" thickBot="1">
      <c r="A2" s="271">
        <f>PGD!C2</f>
        <v>0</v>
      </c>
      <c r="B2" s="271"/>
      <c r="C2" s="271"/>
      <c r="D2" s="271"/>
      <c r="E2" s="271"/>
      <c r="F2" s="271"/>
      <c r="G2" s="271"/>
      <c r="H2" s="271"/>
      <c r="I2" s="271" t="s">
        <v>143</v>
      </c>
      <c r="J2" s="271">
        <f>PGD!C5</f>
        <v>0</v>
      </c>
      <c r="K2" s="271"/>
    </row>
    <row r="3" spans="1:10" ht="32.25" customHeight="1" thickBot="1">
      <c r="A3" s="80" t="s">
        <v>46</v>
      </c>
      <c r="B3" s="335" t="s">
        <v>66</v>
      </c>
      <c r="C3" s="335"/>
      <c r="D3" s="335"/>
      <c r="E3" s="335"/>
      <c r="F3" s="335"/>
      <c r="G3" s="71"/>
      <c r="H3" s="272" t="s">
        <v>70</v>
      </c>
      <c r="I3" s="276">
        <f>SUM(I7:I101)</f>
        <v>0</v>
      </c>
      <c r="J3" t="s">
        <v>122</v>
      </c>
    </row>
    <row r="4" spans="1:9" ht="16.5" customHeight="1">
      <c r="A4" s="28"/>
      <c r="B4" s="29"/>
      <c r="C4" s="29"/>
      <c r="D4" s="29"/>
      <c r="E4" s="29"/>
      <c r="F4" s="29"/>
      <c r="G4" s="29"/>
      <c r="H4" s="23"/>
      <c r="I4" s="22"/>
    </row>
    <row r="5" spans="1:9" s="22" customFormat="1" ht="49.5">
      <c r="A5" s="23"/>
      <c r="B5" s="314" t="s">
        <v>67</v>
      </c>
      <c r="C5" s="314" t="s">
        <v>108</v>
      </c>
      <c r="D5" s="314" t="s">
        <v>68</v>
      </c>
      <c r="E5" s="314" t="s">
        <v>69</v>
      </c>
      <c r="F5" s="314" t="s">
        <v>154</v>
      </c>
      <c r="G5" s="314" t="s">
        <v>305</v>
      </c>
      <c r="H5" s="314" t="s">
        <v>38</v>
      </c>
      <c r="I5" s="314" t="s">
        <v>306</v>
      </c>
    </row>
    <row r="6" spans="1:10" s="12" customFormat="1" ht="16.5">
      <c r="A6" s="10"/>
      <c r="B6" s="315"/>
      <c r="C6" s="315"/>
      <c r="D6" s="315"/>
      <c r="E6" s="315"/>
      <c r="F6" s="315"/>
      <c r="G6" s="315"/>
      <c r="H6" s="315"/>
      <c r="I6" s="325" t="s">
        <v>307</v>
      </c>
      <c r="J6" s="34"/>
    </row>
    <row r="7" spans="1:10" ht="15">
      <c r="A7" s="2"/>
      <c r="B7" s="97"/>
      <c r="C7" s="98"/>
      <c r="D7" s="100"/>
      <c r="E7" s="313"/>
      <c r="F7" s="62"/>
      <c r="G7" s="62"/>
      <c r="H7" s="156"/>
      <c r="I7" s="158">
        <f>G7*H7</f>
        <v>0</v>
      </c>
      <c r="J7" s="22"/>
    </row>
    <row r="8" spans="1:10" ht="15">
      <c r="A8" s="2"/>
      <c r="B8" s="97"/>
      <c r="C8" s="99"/>
      <c r="D8" s="100"/>
      <c r="E8" s="313"/>
      <c r="F8" s="62"/>
      <c r="G8" s="62"/>
      <c r="H8" s="156"/>
      <c r="I8" s="158">
        <f aca="true" t="shared" si="0" ref="I8:I16">G8*H8</f>
        <v>0</v>
      </c>
      <c r="J8" s="22"/>
    </row>
    <row r="9" spans="1:10" ht="15">
      <c r="A9" s="2"/>
      <c r="B9" s="97"/>
      <c r="C9" s="98"/>
      <c r="D9" s="100"/>
      <c r="E9" s="313"/>
      <c r="F9" s="62"/>
      <c r="G9" s="62"/>
      <c r="H9" s="156"/>
      <c r="I9" s="158">
        <f t="shared" si="0"/>
        <v>0</v>
      </c>
      <c r="J9" s="22"/>
    </row>
    <row r="10" spans="1:10" ht="15">
      <c r="A10" s="2"/>
      <c r="B10" s="97"/>
      <c r="C10" s="98"/>
      <c r="D10" s="100"/>
      <c r="E10" s="313"/>
      <c r="F10" s="62"/>
      <c r="G10" s="62"/>
      <c r="H10" s="156"/>
      <c r="I10" s="158"/>
      <c r="J10" s="22"/>
    </row>
    <row r="11" spans="1:10" ht="15">
      <c r="A11" s="2"/>
      <c r="B11" s="97"/>
      <c r="C11" s="98"/>
      <c r="D11" s="100"/>
      <c r="E11" s="313"/>
      <c r="F11" s="62"/>
      <c r="G11" s="62"/>
      <c r="H11" s="156"/>
      <c r="I11" s="158"/>
      <c r="J11" s="22"/>
    </row>
    <row r="12" spans="1:10" ht="15">
      <c r="A12" s="2"/>
      <c r="B12" s="97"/>
      <c r="C12" s="98"/>
      <c r="D12" s="100"/>
      <c r="E12" s="313"/>
      <c r="F12" s="62"/>
      <c r="G12" s="62"/>
      <c r="H12" s="156"/>
      <c r="I12" s="158"/>
      <c r="J12" s="22"/>
    </row>
    <row r="13" spans="1:10" ht="15">
      <c r="A13" s="2"/>
      <c r="B13" s="97"/>
      <c r="C13" s="99"/>
      <c r="D13" s="100"/>
      <c r="E13" s="313"/>
      <c r="F13" s="62"/>
      <c r="G13" s="62"/>
      <c r="H13" s="156"/>
      <c r="I13" s="158">
        <f t="shared" si="0"/>
        <v>0</v>
      </c>
      <c r="J13" s="22"/>
    </row>
    <row r="14" spans="1:10" ht="15">
      <c r="A14" s="2"/>
      <c r="B14" s="62"/>
      <c r="C14" s="62"/>
      <c r="D14" s="62"/>
      <c r="E14" s="313"/>
      <c r="F14" s="62"/>
      <c r="G14" s="62"/>
      <c r="H14" s="157"/>
      <c r="I14" s="158">
        <f t="shared" si="0"/>
        <v>0</v>
      </c>
      <c r="J14" s="22"/>
    </row>
    <row r="15" spans="1:10" ht="15">
      <c r="A15" s="2"/>
      <c r="B15" s="62"/>
      <c r="C15" s="62"/>
      <c r="D15" s="62"/>
      <c r="E15" s="313"/>
      <c r="F15" s="62"/>
      <c r="G15" s="62"/>
      <c r="H15" s="157"/>
      <c r="I15" s="158">
        <f t="shared" si="0"/>
        <v>0</v>
      </c>
      <c r="J15" s="22"/>
    </row>
    <row r="16" spans="1:10" ht="15">
      <c r="A16" s="2"/>
      <c r="B16" s="62"/>
      <c r="C16" s="62"/>
      <c r="D16" s="62"/>
      <c r="E16" s="313"/>
      <c r="F16" s="62"/>
      <c r="G16" s="62"/>
      <c r="H16" s="157"/>
      <c r="I16" s="158">
        <f t="shared" si="0"/>
        <v>0</v>
      </c>
      <c r="J16" s="22"/>
    </row>
    <row r="17" s="22" customFormat="1" ht="15"/>
    <row r="18" spans="1:11" s="22" customFormat="1" ht="16.5" customHeight="1">
      <c r="A18" s="357" t="s">
        <v>311</v>
      </c>
      <c r="B18" s="357"/>
      <c r="C18" s="357"/>
      <c r="D18" s="357"/>
      <c r="E18" s="357"/>
      <c r="F18" s="357"/>
      <c r="G18" s="357"/>
      <c r="H18" s="357"/>
      <c r="I18" s="357"/>
      <c r="J18" s="357"/>
      <c r="K18" s="357"/>
    </row>
    <row r="19" spans="1:11" s="22" customFormat="1" ht="16.5" customHeight="1">
      <c r="A19" s="357"/>
      <c r="B19" s="357"/>
      <c r="C19" s="357"/>
      <c r="D19" s="357"/>
      <c r="E19" s="357"/>
      <c r="F19" s="357"/>
      <c r="G19" s="357"/>
      <c r="H19" s="357"/>
      <c r="I19" s="357"/>
      <c r="J19" s="357"/>
      <c r="K19" s="357"/>
    </row>
    <row r="20" s="22" customFormat="1" ht="16.5">
      <c r="H20" s="30"/>
    </row>
    <row r="21" s="22" customFormat="1" ht="16.5">
      <c r="A21" s="23"/>
    </row>
    <row r="22" spans="1:9" s="22" customFormat="1" ht="50.25" customHeight="1">
      <c r="A22" s="23"/>
      <c r="B22" s="32"/>
      <c r="C22" s="33"/>
      <c r="D22" s="33"/>
      <c r="E22" s="34"/>
      <c r="F22" s="33"/>
      <c r="G22" s="33"/>
      <c r="H22" s="32"/>
      <c r="I22" s="33"/>
    </row>
    <row r="23" s="22" customFormat="1" ht="16.5">
      <c r="A23" s="23"/>
    </row>
    <row r="24" s="22" customFormat="1" ht="16.5">
      <c r="A24" s="23"/>
    </row>
    <row r="25" spans="1:7" ht="16.5">
      <c r="A25" s="23"/>
      <c r="B25" s="22"/>
      <c r="C25" s="2"/>
      <c r="D25" s="2"/>
      <c r="E25" s="2"/>
      <c r="F25" s="2"/>
      <c r="G25" s="2"/>
    </row>
    <row r="26" spans="1:9" ht="15">
      <c r="A26" s="24"/>
      <c r="B26" s="24"/>
      <c r="C26" s="24"/>
      <c r="D26" s="24"/>
      <c r="E26" s="24"/>
      <c r="F26" s="26"/>
      <c r="G26" s="26"/>
      <c r="H26" s="26"/>
      <c r="I26" s="26"/>
    </row>
  </sheetData>
  <sheetProtection/>
  <mergeCells count="2">
    <mergeCell ref="A18:K19"/>
    <mergeCell ref="B3:F3"/>
  </mergeCells>
  <printOptions/>
  <pageMargins left="0.7480314960629921" right="0.7480314960629921" top="0.984251968503937" bottom="0.984251968503937" header="0" footer="0"/>
  <pageSetup horizontalDpi="600" verticalDpi="600" orientation="landscape" paperSize="9" scale="77" r:id="rId4"/>
  <headerFooter alignWithMargins="0">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sheetPr codeName="Hoja23"/>
  <dimension ref="A1:L18"/>
  <sheetViews>
    <sheetView showGridLines="0" showZeros="0" view="pageBreakPreview" zoomScale="75" zoomScaleSheetLayoutView="75" zoomScalePageLayoutView="0" workbookViewId="0" topLeftCell="A1">
      <selection activeCell="A2" sqref="A2"/>
    </sheetView>
  </sheetViews>
  <sheetFormatPr defaultColWidth="11.00390625" defaultRowHeight="15"/>
  <cols>
    <col min="1" max="1" width="8.00390625" style="0" customWidth="1"/>
    <col min="2" max="3" width="12.125" style="0" customWidth="1"/>
    <col min="4" max="4" width="16.25390625" style="0" customWidth="1"/>
    <col min="5" max="5" width="13.375" style="0" customWidth="1"/>
    <col min="6" max="6" width="22.25390625" style="0" customWidth="1"/>
    <col min="7" max="7" width="24.50390625" style="0" customWidth="1"/>
    <col min="9" max="9" width="14.625" style="0" customWidth="1"/>
    <col min="11" max="11" width="13.625" style="0" customWidth="1"/>
  </cols>
  <sheetData>
    <row r="1" spans="1:12" ht="9" customHeight="1">
      <c r="A1" s="2"/>
      <c r="B1" s="2"/>
      <c r="C1" s="2"/>
      <c r="D1" s="2"/>
      <c r="E1" s="2"/>
      <c r="F1" s="2"/>
      <c r="G1" s="2"/>
      <c r="H1" s="2"/>
      <c r="I1" s="2"/>
      <c r="J1" s="2"/>
      <c r="K1" s="2"/>
      <c r="L1" s="2"/>
    </row>
    <row r="2" spans="1:12" s="131" customFormat="1" ht="23.25" thickBot="1">
      <c r="A2" s="271">
        <f>PGD!C2</f>
        <v>0</v>
      </c>
      <c r="B2" s="271"/>
      <c r="C2" s="271"/>
      <c r="D2" s="271"/>
      <c r="E2" s="271"/>
      <c r="F2" s="271"/>
      <c r="G2" s="271"/>
      <c r="H2" s="271"/>
      <c r="I2" s="271"/>
      <c r="J2" s="271" t="s">
        <v>143</v>
      </c>
      <c r="K2" s="271">
        <f>PGD!C5</f>
        <v>0</v>
      </c>
      <c r="L2" s="271"/>
    </row>
    <row r="3" s="131" customFormat="1" ht="23.25" thickBot="1"/>
    <row r="4" spans="1:12" ht="32.25" customHeight="1" thickBot="1">
      <c r="A4" s="80" t="s">
        <v>48</v>
      </c>
      <c r="B4" s="335" t="s">
        <v>72</v>
      </c>
      <c r="C4" s="335"/>
      <c r="D4" s="335"/>
      <c r="E4" s="335"/>
      <c r="F4" s="335"/>
      <c r="G4" s="335"/>
      <c r="H4" s="335"/>
      <c r="I4" s="335"/>
      <c r="J4" s="31" t="s">
        <v>71</v>
      </c>
      <c r="K4" s="17">
        <f>SUM(H7:H73)</f>
        <v>0</v>
      </c>
      <c r="L4" s="324" t="s">
        <v>122</v>
      </c>
    </row>
    <row r="5" spans="1:10" ht="16.5" customHeight="1">
      <c r="A5" s="28"/>
      <c r="B5" s="335"/>
      <c r="C5" s="335"/>
      <c r="D5" s="335"/>
      <c r="E5" s="335"/>
      <c r="F5" s="335"/>
      <c r="G5" s="335"/>
      <c r="H5" s="335"/>
      <c r="I5" s="335"/>
      <c r="J5" s="22"/>
    </row>
    <row r="6" spans="1:9" s="22" customFormat="1" ht="16.5">
      <c r="A6" s="23"/>
      <c r="I6" s="30"/>
    </row>
    <row r="7" spans="1:11" ht="69" customHeight="1">
      <c r="A7" s="10"/>
      <c r="B7" s="361" t="s">
        <v>34</v>
      </c>
      <c r="C7" s="362"/>
      <c r="D7" s="323" t="s">
        <v>301</v>
      </c>
      <c r="E7" s="323" t="s">
        <v>302</v>
      </c>
      <c r="F7" s="321" t="s">
        <v>300</v>
      </c>
      <c r="G7" s="319" t="s">
        <v>38</v>
      </c>
      <c r="H7" s="347" t="s">
        <v>303</v>
      </c>
      <c r="I7" s="353"/>
      <c r="J7" s="34"/>
      <c r="K7" s="22"/>
    </row>
    <row r="8" spans="1:11" ht="16.5">
      <c r="A8" s="10"/>
      <c r="B8" s="316"/>
      <c r="C8" s="317"/>
      <c r="D8" s="318"/>
      <c r="E8" s="318"/>
      <c r="F8" s="322"/>
      <c r="G8" s="320"/>
      <c r="H8" s="348" t="s">
        <v>304</v>
      </c>
      <c r="I8" s="365"/>
      <c r="J8" s="34"/>
      <c r="K8" s="22"/>
    </row>
    <row r="9" spans="1:9" s="22" customFormat="1" ht="16.5">
      <c r="A9" s="23"/>
      <c r="B9" s="363"/>
      <c r="C9" s="364"/>
      <c r="D9" s="60"/>
      <c r="E9" s="60"/>
      <c r="F9" s="60"/>
      <c r="G9" s="113"/>
      <c r="H9" s="360">
        <f>(E9-D9+F9)*G9</f>
        <v>0</v>
      </c>
      <c r="I9" s="360"/>
    </row>
    <row r="10" spans="2:11" ht="15">
      <c r="B10" s="358"/>
      <c r="C10" s="359"/>
      <c r="D10" s="60"/>
      <c r="E10" s="60"/>
      <c r="F10" s="60"/>
      <c r="G10" s="113"/>
      <c r="H10" s="360">
        <f aca="true" t="shared" si="0" ref="H10:H17">(E10-D10+F10)*G10</f>
        <v>0</v>
      </c>
      <c r="I10" s="360"/>
      <c r="J10" s="22"/>
      <c r="K10" s="22"/>
    </row>
    <row r="11" spans="2:11" ht="15">
      <c r="B11" s="358"/>
      <c r="C11" s="359"/>
      <c r="D11" s="60"/>
      <c r="E11" s="60"/>
      <c r="F11" s="60"/>
      <c r="G11" s="113"/>
      <c r="H11" s="360">
        <f t="shared" si="0"/>
        <v>0</v>
      </c>
      <c r="I11" s="360"/>
      <c r="J11" s="22"/>
      <c r="K11" s="22"/>
    </row>
    <row r="12" spans="2:11" ht="15">
      <c r="B12" s="358"/>
      <c r="C12" s="359"/>
      <c r="D12" s="60"/>
      <c r="E12" s="60"/>
      <c r="F12" s="60"/>
      <c r="G12" s="113"/>
      <c r="H12" s="360">
        <f t="shared" si="0"/>
        <v>0</v>
      </c>
      <c r="I12" s="360"/>
      <c r="J12" s="22"/>
      <c r="K12" s="22"/>
    </row>
    <row r="13" spans="2:11" ht="15">
      <c r="B13" s="358"/>
      <c r="C13" s="359"/>
      <c r="D13" s="60"/>
      <c r="E13" s="60"/>
      <c r="F13" s="60"/>
      <c r="G13" s="113"/>
      <c r="H13" s="360">
        <f t="shared" si="0"/>
        <v>0</v>
      </c>
      <c r="I13" s="360"/>
      <c r="J13" s="22"/>
      <c r="K13" s="22"/>
    </row>
    <row r="14" spans="2:11" ht="15">
      <c r="B14" s="358"/>
      <c r="C14" s="359"/>
      <c r="D14" s="60"/>
      <c r="E14" s="60"/>
      <c r="F14" s="60"/>
      <c r="G14" s="113"/>
      <c r="H14" s="360">
        <f t="shared" si="0"/>
        <v>0</v>
      </c>
      <c r="I14" s="360"/>
      <c r="J14" s="22"/>
      <c r="K14" s="22"/>
    </row>
    <row r="15" spans="2:11" ht="15">
      <c r="B15" s="358"/>
      <c r="C15" s="359"/>
      <c r="D15" s="60"/>
      <c r="E15" s="60"/>
      <c r="F15" s="60"/>
      <c r="G15" s="113"/>
      <c r="H15" s="360">
        <f t="shared" si="0"/>
        <v>0</v>
      </c>
      <c r="I15" s="360"/>
      <c r="J15" s="22"/>
      <c r="K15" s="22"/>
    </row>
    <row r="16" spans="2:11" ht="15">
      <c r="B16" s="358"/>
      <c r="C16" s="359"/>
      <c r="D16" s="60"/>
      <c r="E16" s="60"/>
      <c r="F16" s="60"/>
      <c r="G16" s="113"/>
      <c r="H16" s="360">
        <f t="shared" si="0"/>
        <v>0</v>
      </c>
      <c r="I16" s="360"/>
      <c r="J16" s="22"/>
      <c r="K16" s="22"/>
    </row>
    <row r="17" spans="2:11" ht="15">
      <c r="B17" s="358"/>
      <c r="C17" s="359"/>
      <c r="D17" s="60"/>
      <c r="E17" s="60"/>
      <c r="F17" s="60"/>
      <c r="G17" s="113"/>
      <c r="H17" s="360">
        <f t="shared" si="0"/>
        <v>0</v>
      </c>
      <c r="I17" s="360"/>
      <c r="J17" s="22"/>
      <c r="K17" s="22"/>
    </row>
    <row r="18" spans="10:11" ht="15">
      <c r="J18" s="22"/>
      <c r="K18" s="22"/>
    </row>
  </sheetData>
  <sheetProtection/>
  <mergeCells count="22">
    <mergeCell ref="B7:C7"/>
    <mergeCell ref="H7:I7"/>
    <mergeCell ref="B4:I5"/>
    <mergeCell ref="H9:I9"/>
    <mergeCell ref="B9:C9"/>
    <mergeCell ref="B10:C10"/>
    <mergeCell ref="H10:I10"/>
    <mergeCell ref="H8:I8"/>
    <mergeCell ref="B11:C11"/>
    <mergeCell ref="H11:I11"/>
    <mergeCell ref="B12:C12"/>
    <mergeCell ref="H12:I12"/>
    <mergeCell ref="B13:C13"/>
    <mergeCell ref="H13:I13"/>
    <mergeCell ref="B17:C17"/>
    <mergeCell ref="H17:I17"/>
    <mergeCell ref="B14:C14"/>
    <mergeCell ref="H14:I14"/>
    <mergeCell ref="B15:C15"/>
    <mergeCell ref="H15:I15"/>
    <mergeCell ref="B16:C16"/>
    <mergeCell ref="H16:I16"/>
  </mergeCells>
  <printOptions/>
  <pageMargins left="0.7480314960629921" right="0.7480314960629921" top="0.984251968503937" bottom="0.984251968503937" header="0" footer="0"/>
  <pageSetup horizontalDpi="600" verticalDpi="600" orientation="landscape" paperSize="9" scale="70" r:id="rId4"/>
  <headerFooter alignWithMargins="0">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CALDERÓN MARTORELL, CRISTINA</cp:lastModifiedBy>
  <cp:lastPrinted>2013-11-11T10:00:03Z</cp:lastPrinted>
  <dcterms:created xsi:type="dcterms:W3CDTF">2003-09-29T14:16:51Z</dcterms:created>
  <dcterms:modified xsi:type="dcterms:W3CDTF">2020-10-21T10:03:09Z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y fmtid="{D5CDD505-2E9C-101B-9397-08002B2CF9AE}" pid="6" name="_ReviewingToolsShownOnce">
    <vt:lpwstr/>
  </property>
</Properties>
</file>